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5" windowWidth="11880" windowHeight="1875" tabRatio="791" firstSheet="1" activeTab="1"/>
  </bookViews>
  <sheets>
    <sheet name="JUSTIFICACION COLETILLAS" sheetId="1" state="hidden" r:id="rId1"/>
    <sheet name="PLAN DE COMPRAS 2016 " sheetId="2" r:id="rId2"/>
  </sheets>
  <definedNames>
    <definedName name="_xlnm._FilterDatabase" localSheetId="1" hidden="1">'PLAN DE COMPRAS 2016 '!$B$7:$K$1960</definedName>
    <definedName name="_xlnm.Print_Titles" localSheetId="0">'JUSTIFICACION COLETILLAS'!$1:$7</definedName>
  </definedNames>
  <calcPr fullCalcOnLoad="1"/>
</workbook>
</file>

<file path=xl/comments2.xml><?xml version="1.0" encoding="utf-8"?>
<comments xmlns="http://schemas.openxmlformats.org/spreadsheetml/2006/main">
  <authors>
    <author>Rosberly Chaves Lopez</author>
    <author>Manuel Enrique Lepiz Bermudez</author>
    <author>Ricardo Martinez Oporta</author>
  </authors>
  <commentList>
    <comment ref="D9" authorId="0">
      <text>
        <r>
          <rPr>
            <b/>
            <sz val="9"/>
            <rFont val="Tahoma"/>
            <family val="2"/>
          </rPr>
          <t>Rosberly Chaves Lopez:</t>
        </r>
        <r>
          <rPr>
            <sz val="9"/>
            <rFont val="Tahoma"/>
            <family val="2"/>
          </rPr>
          <t xml:space="preserve">
|</t>
        </r>
      </text>
    </comment>
    <comment ref="D10" authorId="0">
      <text>
        <r>
          <rPr>
            <b/>
            <sz val="9"/>
            <rFont val="Tahoma"/>
            <family val="2"/>
          </rPr>
          <t>Rosberly Chaves Lopez:</t>
        </r>
        <r>
          <rPr>
            <sz val="9"/>
            <rFont val="Tahoma"/>
            <family val="2"/>
          </rPr>
          <t xml:space="preserve">
|</t>
        </r>
      </text>
    </comment>
    <comment ref="D11" authorId="0">
      <text>
        <r>
          <rPr>
            <b/>
            <sz val="9"/>
            <rFont val="Tahoma"/>
            <family val="2"/>
          </rPr>
          <t>Rosberly Chaves Lopez:</t>
        </r>
        <r>
          <rPr>
            <sz val="9"/>
            <rFont val="Tahoma"/>
            <family val="2"/>
          </rPr>
          <t xml:space="preserve">
|</t>
        </r>
      </text>
    </comment>
    <comment ref="H306" authorId="1">
      <text>
        <r>
          <rPr>
            <b/>
            <sz val="9"/>
            <rFont val="Tahoma"/>
            <family val="2"/>
          </rPr>
          <t>Manuel Enrique Lepiz Bermudez:</t>
        </r>
        <r>
          <rPr>
            <sz val="9"/>
            <rFont val="Tahoma"/>
            <family val="2"/>
          </rPr>
          <t xml:space="preserve">
SE PODRIA COMPRAR 2000 LAMINAS PARA EL PRIMER SEMESTRE Y EL RESTO EN EL SEGUNDO SEMESTRE</t>
        </r>
      </text>
    </comment>
    <comment ref="H1557" authorId="1">
      <text>
        <r>
          <rPr>
            <b/>
            <sz val="9"/>
            <rFont val="Tahoma"/>
            <family val="2"/>
          </rPr>
          <t>Manuel Enrique Lepiz Bermudez:</t>
        </r>
        <r>
          <rPr>
            <sz val="9"/>
            <rFont val="Tahoma"/>
            <family val="2"/>
          </rPr>
          <t xml:space="preserve">
SE DEBEN COMPRAR 2000 CAJS POR CUANTO NO HAY EN EXISTENCIA urge</t>
        </r>
      </text>
    </comment>
    <comment ref="D799" authorId="2">
      <text>
        <r>
          <rPr>
            <b/>
            <sz val="9"/>
            <rFont val="Tahoma"/>
            <family val="2"/>
          </rPr>
          <t>Ricardo Martinez Oporta:</t>
        </r>
        <r>
          <rPr>
            <sz val="9"/>
            <rFont val="Tahoma"/>
            <family val="2"/>
          </rPr>
          <t xml:space="preserve">
El codigo no existe en compra red, se tiene que crear un codigo nuevo.
</t>
        </r>
      </text>
    </comment>
    <comment ref="E799" authorId="2">
      <text>
        <r>
          <rPr>
            <b/>
            <sz val="9"/>
            <rFont val="Tahoma"/>
            <family val="2"/>
          </rPr>
          <t>Ricardo Martinez Oporta:</t>
        </r>
        <r>
          <rPr>
            <sz val="9"/>
            <rFont val="Tahoma"/>
            <family val="2"/>
          </rPr>
          <t xml:space="preserve">
el codigo no existe en compra red, se tiene que crear uno nuevo.
</t>
        </r>
      </text>
    </comment>
    <comment ref="D805" authorId="2">
      <text>
        <r>
          <rPr>
            <b/>
            <sz val="9"/>
            <rFont val="Tahoma"/>
            <family val="2"/>
          </rPr>
          <t>Ricardo Martinez Oporta:</t>
        </r>
        <r>
          <rPr>
            <sz val="9"/>
            <rFont val="Tahoma"/>
            <family val="2"/>
          </rPr>
          <t xml:space="preserve">
codigo no existe en compra red se tiene que crear uno nuevo
</t>
        </r>
      </text>
    </comment>
    <comment ref="D806" authorId="2">
      <text>
        <r>
          <rPr>
            <b/>
            <sz val="9"/>
            <rFont val="Tahoma"/>
            <family val="2"/>
          </rPr>
          <t>Ricardo Martinez Oporta:</t>
        </r>
        <r>
          <rPr>
            <sz val="9"/>
            <rFont val="Tahoma"/>
            <family val="2"/>
          </rPr>
          <t xml:space="preserve">
codigo no existe en compra red, se tiene que crear uno nuevo
</t>
        </r>
      </text>
    </comment>
    <comment ref="D808" authorId="2">
      <text>
        <r>
          <rPr>
            <b/>
            <sz val="9"/>
            <rFont val="Tahoma"/>
            <family val="2"/>
          </rPr>
          <t>Ricardo Martinez Oporta:</t>
        </r>
        <r>
          <rPr>
            <sz val="9"/>
            <rFont val="Tahoma"/>
            <family val="2"/>
          </rPr>
          <t xml:space="preserve">
codigo no existe en compra red, se tiene que crear uno nuevo
</t>
        </r>
      </text>
    </comment>
    <comment ref="D809" authorId="2">
      <text>
        <r>
          <rPr>
            <b/>
            <sz val="9"/>
            <rFont val="Tahoma"/>
            <family val="2"/>
          </rPr>
          <t>Ricardo Martinez Oporta:</t>
        </r>
        <r>
          <rPr>
            <sz val="9"/>
            <rFont val="Tahoma"/>
            <family val="2"/>
          </rPr>
          <t xml:space="preserve">
codigo no existe en compra red se tiene que crear uno nuevo
</t>
        </r>
      </text>
    </comment>
  </commentList>
</comments>
</file>

<file path=xl/sharedStrings.xml><?xml version="1.0" encoding="utf-8"?>
<sst xmlns="http://schemas.openxmlformats.org/spreadsheetml/2006/main" count="13063" uniqueCount="2267">
  <si>
    <t>EJERCICIO PRESUPUESTARIO 2011</t>
  </si>
  <si>
    <t>Los recursos se requieren para atender el pago de la revisión técnica de las tres unidades móviles asignadas en calidad de préstamo por el Registro Nacional, las cuales no se encuentran cubiertas por la Revisión Técnica Estatal.  Se dará cobertura además al pago de revisión técnica de vehículos cedidos en calidad de préstamo por el ICD, para apoyo de las labores de seguridad en materia de control de drogas; se incorpora la estimación de ¢2 millones para la contratación de servicios veterinarios. requerido por la Unidad Canina.</t>
  </si>
  <si>
    <t>7.01.02</t>
  </si>
  <si>
    <t>Los recursos se requieren para atender el pago de los derechos de circulación de la flotilla vehicular existente y los vehículos en proceso de compra durante el 2010.</t>
  </si>
  <si>
    <t xml:space="preserve">Monto ¢ solicitado </t>
  </si>
  <si>
    <t>La suma de ¢51.217.000 está destinada al pago de los impuestos municipales por recolección de basura, mantenimiento de vías públicas a nivel nacional, la suma de ¢6.000.000 para el financiamiento de un contrato para el tratamiento de los desechos bioinfecciosos producidos en el Sistema Penitenciario Nacional.</t>
  </si>
  <si>
    <t xml:space="preserve">Cancelación de pruebas de laboratorio en muestras de productos entregados por proveedores externos y respecto de los cuales se tienen dudas de su calidad o cumplimiento de condiciones técnicas en particular. </t>
  </si>
  <si>
    <t>Para atender el pago de pruebas de calidad de las aguas producidas por las plantas de tratamiento y pruebas de potabilidad del agua almacenada en pozos y tanques de almacenamiento, ubicados en los distintos centros penales del país.</t>
  </si>
  <si>
    <t>reconocimiento del incentivo económico a la población penal que aporta su trabajo al  interior de los centros penales para atender labores misceláneas.</t>
  </si>
  <si>
    <t>Financiamiento para los siguientes contratos: ¢128 millones para seguridad informática, ¢93 millones para infraestructura llave pública, a los cuales debe procurarse el contenido económico para su sostenimiento futuro; se incorpora además la provisión de ¢216 millones para consultorías según se detalla:   ¢70 millones para una consultoría para la puesta en marcha del SIAP en centros penales del sector occidental, ¢69 millones para la implementación de firma digital, ¢68 millones para infraestructura de red, ¢11 millones para consultoría en virtualización de servidores.</t>
  </si>
  <si>
    <t>6.03.99</t>
  </si>
  <si>
    <t>Otras prestaciones a terceras personas</t>
  </si>
  <si>
    <t>5.02.01</t>
  </si>
  <si>
    <t>Edificios</t>
  </si>
  <si>
    <t>Se incorpora además la suma de ¢800 millones para fortalecer las labores de mejoramiento de la infraestructura penitenciaria propiciando la construción de edificios para la ubicación de población penal, así como de instalaciones para la promoción del trabajo, la recreación y la educación.</t>
  </si>
  <si>
    <t>La suma de ¢523,1 millones comprende las necesidades de capacitación requeridas por el Departamento de Informática, en cumplimiento de las disposiciones de las Normas Técnicas para la Gestión y el Control de las Tecnologías de Información promulgadas por la Contraloría General de la República según oficio No. N-2-2007-CO-DFOE; se considera la previsión de ¢11 millones para capacitación en temas de seguridad penitenciaria y formación especializada al personal técnico-profesional de la institución.</t>
  </si>
  <si>
    <t>JUSTIFICACION COLETILLAS GASTO OPERATIVO PROGRAMA 783 ADMINISTRACION PENITENCIARIA</t>
  </si>
  <si>
    <t>Este monto responde a una estimación para posibles gastos por concepto de devolución de cuotas generadas a favor de funcionarios por renuncia a regímenes de pensiones especiales y pagos a terceros por diversas causas motivadas por la resolución de juicios contra el Estado y que involucran a nuestra institución; existe una obligación legal de presupuestar recursos para eventualidades, monto que bien puede ser o no utilizado, ello depende principalmente de situaciones externas y en consecuencia desconocidas en su dimensión.</t>
  </si>
  <si>
    <t>La estimación tiene el propósito de adquirir 4 cuartos fríos con la siguiente distribución: 2 CAI Reforma para sustituir 2 activos, 1 CAI San José para sustituir activo en mal estado y 1CAI Buen Pastor para sustituir el equipo convencional, dado que el volumen de productos en almacenamiento en el caso de estos centros es muy elevado razón por la cual los equipos convencionales no tienen el rendimiento esperado por su limitada capacidad de almacenamiento.</t>
  </si>
  <si>
    <t>1.04.05</t>
  </si>
  <si>
    <t>Servicios de desarrollo de Sistemas Informáticos</t>
  </si>
  <si>
    <t>Los recursos se requieren para atender compromisos en materia de incapacidades del personal, propios del pago de planillas.</t>
  </si>
  <si>
    <t>1.04.03</t>
  </si>
  <si>
    <t>Servicios de ingenieria</t>
  </si>
  <si>
    <t>Comprende el pago de intereses y multas que la institución debe reconcer por pago tardío de sus compromisos, bien sea por agotarse los recursos disponibles asignados, o bien por razones propias del proceso de ejecución presupuestaria que no posiblita el pago inmediato de las facturas.</t>
  </si>
  <si>
    <t xml:space="preserve">Comprende la cobertura económica para los siguientes contratos:  (22 millones) fumigación de establecimientos penales,  (39 millones )limpieza de tanques sépticos del Sistema Penitenciario Nacional, (2,5 millones) control de plagas de roedores en centros penales y la estimación de ¢10 millones para revisiones de precios en contratos. </t>
  </si>
  <si>
    <t>Los recursos solicitados tienen el propósito de financiar la habilitación de los servicios de salud en el Sistema Penitenciario Nacional, realizar remodelaciones al Ámbito F del CAI Reforma y la compra e instalación de tres plantas de tratamiento de aguas residuales para los centros penales CAI Reforma, Gerardo Rodríguez Echeverría y CAI San Rafael, ello para cumplir con mandatos de la Sala IV Constitucional y propiciar mejoras en las condiciones de vida de la población penal.</t>
  </si>
  <si>
    <t>DIRECCION GENERAL DE ADAPTACION SOCIAL</t>
  </si>
  <si>
    <t>Dirección Administrativa</t>
  </si>
  <si>
    <t>1.02.99</t>
  </si>
  <si>
    <t xml:space="preserve">Otros servicios básicos </t>
  </si>
  <si>
    <t>1.04.06</t>
  </si>
  <si>
    <t xml:space="preserve">Servicios generales </t>
  </si>
  <si>
    <t>1.07.01</t>
  </si>
  <si>
    <t>Actividades de capacitación</t>
  </si>
  <si>
    <t>5.02.99</t>
  </si>
  <si>
    <t>1.04.01</t>
  </si>
  <si>
    <t>Servicios médicos y de laboratorio</t>
  </si>
  <si>
    <t>1.09.99</t>
  </si>
  <si>
    <t>Otros impuestos</t>
  </si>
  <si>
    <t>1.04.99</t>
  </si>
  <si>
    <t>Otros servicios de gestión y apoyo</t>
  </si>
  <si>
    <t>Otras construcciones adiciones y mejoras</t>
  </si>
  <si>
    <t>6.02.99</t>
  </si>
  <si>
    <t>Otras transferencias a personas</t>
  </si>
  <si>
    <t>6.06.01</t>
  </si>
  <si>
    <t>Indemnizaciones</t>
  </si>
  <si>
    <t>TRANSFERENCIAS DE CAPITAL</t>
  </si>
  <si>
    <t>7.01</t>
  </si>
  <si>
    <t>TRANSFERENCIAS DE CAPITAL AL SECTOR PÚBLICO</t>
  </si>
  <si>
    <t>Transferencias de capital a Instituciones Descentralizadas no Empresariales</t>
  </si>
  <si>
    <t xml:space="preserve"> </t>
  </si>
  <si>
    <t xml:space="preserve">Descripción del Objeto de Gasto </t>
  </si>
  <si>
    <t>Código Objeto Gasto</t>
  </si>
  <si>
    <t>Justificación del Gasto</t>
  </si>
  <si>
    <t>1.99.02</t>
  </si>
  <si>
    <t>Intereses moratorios y multas</t>
  </si>
  <si>
    <t xml:space="preserve">SUBPARTIDA </t>
  </si>
  <si>
    <t>SUB-CLASE</t>
  </si>
  <si>
    <t>CONSECUTIVO</t>
  </si>
  <si>
    <t>Medida</t>
  </si>
  <si>
    <t>Cantidad</t>
  </si>
  <si>
    <t>Costo Unitario</t>
  </si>
  <si>
    <t>Total</t>
  </si>
  <si>
    <t>Fuente de Financiamiento</t>
  </si>
  <si>
    <t>Tipo de bien, servicio u obra a contratar</t>
  </si>
  <si>
    <t>001-Ingresos corrientes</t>
  </si>
  <si>
    <t>PROGRAMA 783-PLAN DE COMPRAS AÑO 2011</t>
  </si>
  <si>
    <t>115</t>
  </si>
  <si>
    <t>150</t>
  </si>
  <si>
    <t>035</t>
  </si>
  <si>
    <t>075</t>
  </si>
  <si>
    <t>900</t>
  </si>
  <si>
    <t>040</t>
  </si>
  <si>
    <t>045</t>
  </si>
  <si>
    <t>110</t>
  </si>
  <si>
    <t>000001</t>
  </si>
  <si>
    <t>000020</t>
  </si>
  <si>
    <t>005</t>
  </si>
  <si>
    <t>000100</t>
  </si>
  <si>
    <t>000600</t>
  </si>
  <si>
    <t>010</t>
  </si>
  <si>
    <t>000005</t>
  </si>
  <si>
    <t>001</t>
  </si>
  <si>
    <t>100</t>
  </si>
  <si>
    <t>000400</t>
  </si>
  <si>
    <t>165</t>
  </si>
  <si>
    <t>000185</t>
  </si>
  <si>
    <t>120</t>
  </si>
  <si>
    <t>000015</t>
  </si>
  <si>
    <t>015</t>
  </si>
  <si>
    <t>215</t>
  </si>
  <si>
    <t>000800</t>
  </si>
  <si>
    <t>000050</t>
  </si>
  <si>
    <t>Unidad</t>
  </si>
  <si>
    <t>000060</t>
  </si>
  <si>
    <t>025</t>
  </si>
  <si>
    <t>000604</t>
  </si>
  <si>
    <t>145</t>
  </si>
  <si>
    <t>081105</t>
  </si>
  <si>
    <t>090</t>
  </si>
  <si>
    <t>000002</t>
  </si>
  <si>
    <t>160</t>
  </si>
  <si>
    <t>055</t>
  </si>
  <si>
    <t>030</t>
  </si>
  <si>
    <t>000200</t>
  </si>
  <si>
    <t>000010</t>
  </si>
  <si>
    <t>200</t>
  </si>
  <si>
    <t>000040</t>
  </si>
  <si>
    <t>000140</t>
  </si>
  <si>
    <t>000160</t>
  </si>
  <si>
    <t>065</t>
  </si>
  <si>
    <t>000080</t>
  </si>
  <si>
    <t>000220</t>
  </si>
  <si>
    <t>000003</t>
  </si>
  <si>
    <t>130</t>
  </si>
  <si>
    <t>000340</t>
  </si>
  <si>
    <t>000120</t>
  </si>
  <si>
    <t>080</t>
  </si>
  <si>
    <t>060</t>
  </si>
  <si>
    <t>000004</t>
  </si>
  <si>
    <t>000500</t>
  </si>
  <si>
    <t>125</t>
  </si>
  <si>
    <t>000520</t>
  </si>
  <si>
    <t>Alquiler de back Hoe</t>
  </si>
  <si>
    <t>085</t>
  </si>
  <si>
    <t>020</t>
  </si>
  <si>
    <t xml:space="preserve"> Estañon de Cloro (Hipoclorito de Sodio) 12%      de Concentracion en envases de 208 litros </t>
  </si>
  <si>
    <t>135</t>
  </si>
  <si>
    <t>001440</t>
  </si>
  <si>
    <t>000460</t>
  </si>
  <si>
    <t>175</t>
  </si>
  <si>
    <t>000260</t>
  </si>
  <si>
    <t>095</t>
  </si>
  <si>
    <t>000055</t>
  </si>
  <si>
    <t>450</t>
  </si>
  <si>
    <t>225</t>
  </si>
  <si>
    <t>140</t>
  </si>
  <si>
    <t>320</t>
  </si>
  <si>
    <t>000300</t>
  </si>
  <si>
    <t>440</t>
  </si>
  <si>
    <t>000030</t>
  </si>
  <si>
    <t>000320</t>
  </si>
  <si>
    <t>000480</t>
  </si>
  <si>
    <t xml:space="preserve"> VIDRIO TRANSPARENTE DE 5 MM. En medidas de 2,44m de ancho x 3,30m de largo.entregas parciales, la administracion le indicara la cantidad y medidas a entregar</t>
  </si>
  <si>
    <t xml:space="preserve"> PALETA DE VIDRIO TRANSPARENTE DE 5MM EN 2,44M DE LARGO entregas parciales, la administracion le indicara la cantidad y medidas a entregar.</t>
  </si>
  <si>
    <t>000560</t>
  </si>
  <si>
    <t xml:space="preserve"> VIDRIO RECTANGULAR OSCURO PARA MASCARA DE SOLDAR SOMBRA 11  2X4</t>
  </si>
  <si>
    <t>000700</t>
  </si>
  <si>
    <t>270</t>
  </si>
  <si>
    <t>050</t>
  </si>
  <si>
    <t>275</t>
  </si>
  <si>
    <t>000215</t>
  </si>
  <si>
    <t>070</t>
  </si>
  <si>
    <t>TINTA PARA SELLOS DE HULE</t>
  </si>
  <si>
    <t>003120</t>
  </si>
  <si>
    <t>000450</t>
  </si>
  <si>
    <t>HERBICIDA ROUNDUP</t>
  </si>
  <si>
    <t>DESATORADOR BIOLOGICO PARA TUBERIAS DE DESAGUE Y DRENAJE</t>
  </si>
  <si>
    <t>PARES</t>
  </si>
  <si>
    <t>CAJAS</t>
  </si>
  <si>
    <t>125010</t>
  </si>
  <si>
    <t>105</t>
  </si>
  <si>
    <t>255</t>
  </si>
  <si>
    <t>280</t>
  </si>
  <si>
    <t>001200</t>
  </si>
  <si>
    <t>000540</t>
  </si>
  <si>
    <t>SERVILLETAS DESECHABLES</t>
  </si>
  <si>
    <t>000019</t>
  </si>
  <si>
    <t>SERVILLETA DE PAPEL MAYORDOMO</t>
  </si>
  <si>
    <t>240</t>
  </si>
  <si>
    <t>100401</t>
  </si>
  <si>
    <t>LIBROS ( Área Educativa )</t>
  </si>
  <si>
    <t>AGENDA EJECUTIVA</t>
  </si>
  <si>
    <t>300015</t>
  </si>
  <si>
    <t>TOALLAS PARA MANOS COLOR A ESCOGER</t>
  </si>
  <si>
    <t>ESTROPAJOS PARA PISOS</t>
  </si>
  <si>
    <t>CORTINA P/BAÑO</t>
  </si>
  <si>
    <t>CEPILLO DE RAIZ</t>
  </si>
  <si>
    <t>050060</t>
  </si>
  <si>
    <t>CERA LIQUIDA PARA PISOS DE MOSAICO Y TERRASO</t>
  </si>
  <si>
    <t>HISOPO PARA INODORO</t>
  </si>
  <si>
    <t>ESPONJA DE FIBRA SINTETICA  LAVA PLATOS</t>
  </si>
  <si>
    <t>050010</t>
  </si>
  <si>
    <t>DESODORANTE AMBIENTAL EN AEROSOL</t>
  </si>
  <si>
    <t>000079</t>
  </si>
  <si>
    <t>POTASA</t>
  </si>
  <si>
    <t>000225</t>
  </si>
  <si>
    <t>200015</t>
  </si>
  <si>
    <t>PALA PLASTICA PARA BASURA</t>
  </si>
  <si>
    <t>004220</t>
  </si>
  <si>
    <t>DISPENSADOR PARA JABÓN LIQUIDO</t>
  </si>
  <si>
    <t>090302</t>
  </si>
  <si>
    <t>RASURADORA MAQUINILLA DESECHABLE</t>
  </si>
  <si>
    <t>TELEFONO INALAMBRICO</t>
  </si>
  <si>
    <t>TELEFONO</t>
  </si>
  <si>
    <t>TELEVISOR LCD ( PANTALLA 42 pulgadas  LK310-RESOLUCIÓN 720  PX ENTRADA 2 HDMI,USDB,UPC,RGB,CONTRASTE DINAMICO 60,000:1)</t>
  </si>
  <si>
    <t>000210</t>
  </si>
  <si>
    <t>VENTILADOR TIPO COLUMNA</t>
  </si>
  <si>
    <t>AIRE ACONDICIONADO PORTATIL</t>
  </si>
  <si>
    <t>RELOJ MARCADOR DE CORRESPONDENCIA</t>
  </si>
  <si>
    <t>000105</t>
  </si>
  <si>
    <t>LITRO</t>
  </si>
  <si>
    <t>Esponja de Fibra Sintética Lavaplatos</t>
  </si>
  <si>
    <t>Jabón Líquido Germicida</t>
  </si>
  <si>
    <t>Limpiador de Acido Concentrado Removedor de Incrustaciones de Oxido</t>
  </si>
  <si>
    <t>Detergente Clorinado</t>
  </si>
  <si>
    <t>090202</t>
  </si>
  <si>
    <t>MINISTERIO DE JUSTICIA Y PAZ</t>
  </si>
  <si>
    <t>PROGRAMA 78300 ADMINISTRACIÓN PENITENCIARIA</t>
  </si>
  <si>
    <t>Carrito para transportar alimentos</t>
  </si>
  <si>
    <t>Gabacha de docoma</t>
  </si>
  <si>
    <t>Gabacha de lineta</t>
  </si>
  <si>
    <t>Pichel de vidrio</t>
  </si>
  <si>
    <t>295</t>
  </si>
  <si>
    <t>Pinza para ensalada</t>
  </si>
  <si>
    <t>000501</t>
  </si>
  <si>
    <t>001660</t>
  </si>
  <si>
    <t>Recipiente aislante para bebidas</t>
  </si>
  <si>
    <t>001840</t>
  </si>
  <si>
    <t>002040</t>
  </si>
  <si>
    <t>002420</t>
  </si>
  <si>
    <t>002510</t>
  </si>
  <si>
    <t>002700</t>
  </si>
  <si>
    <t>002820</t>
  </si>
  <si>
    <t>003700</t>
  </si>
  <si>
    <t>008600</t>
  </si>
  <si>
    <t>080820</t>
  </si>
  <si>
    <t>MANTENIMIENTO PREVENTIVO Y CORRECTIVO DE FOTOCOPIADORAS</t>
  </si>
  <si>
    <t>009800</t>
  </si>
  <si>
    <t>KILOS</t>
  </si>
  <si>
    <t>012700</t>
  </si>
  <si>
    <t>DESATORADOR DE CAÑERIA</t>
  </si>
  <si>
    <t>000095</t>
  </si>
  <si>
    <t>000035</t>
  </si>
  <si>
    <t>000205</t>
  </si>
  <si>
    <t>000180</t>
  </si>
  <si>
    <t>000075</t>
  </si>
  <si>
    <t>Botas PVC (Cocineros y privados de libertad)</t>
  </si>
  <si>
    <t>Delantal PVC (cocineros y privados de libertad)</t>
  </si>
  <si>
    <t>000150</t>
  </si>
  <si>
    <t>TONER PARA COPIADORA</t>
  </si>
  <si>
    <t>COBIJA INDIVIDUAL ANTIALERJICA</t>
  </si>
  <si>
    <t>002060</t>
  </si>
  <si>
    <t>265</t>
  </si>
  <si>
    <t>101101</t>
  </si>
  <si>
    <t>190</t>
  </si>
  <si>
    <t>002825</t>
  </si>
  <si>
    <t>003500</t>
  </si>
  <si>
    <t>415</t>
  </si>
  <si>
    <t>ro</t>
  </si>
  <si>
    <t>003220</t>
  </si>
  <si>
    <t>000275</t>
  </si>
  <si>
    <t>000510</t>
  </si>
  <si>
    <t>000115</t>
  </si>
  <si>
    <t>Shampoo para animales (Antiséptico, antimicótico con efecto contra levaduras de la piel en perros)</t>
  </si>
  <si>
    <t>Shampoo para animales (antiséptico a base de yodo povidona)</t>
  </si>
  <si>
    <t>Vacuna de Uso Veterinario (Prevención de Problemas gastrointestinales causados por la Giardia Lamblia)</t>
  </si>
  <si>
    <t>000014</t>
  </si>
  <si>
    <t>Antidiarreico (Antidiarreico con antibacterianos protectores de la mucosa y loperamida)</t>
  </si>
  <si>
    <t>Desinfectante concentrado Uso Veterinario ( Solución desinfectante yodada para la limpieza de equipos e instalaciones pecuarias)</t>
  </si>
  <si>
    <t>000170</t>
  </si>
  <si>
    <t>000920</t>
  </si>
  <si>
    <t>Vitaminas para animales (Suplemento a base de vitaminas minerales y ácidos graso esenciales con omega 3 y 6)</t>
  </si>
  <si>
    <t>Vitaminas para animales ( Condroprotector, condroformador, antiartrósico, antiartrítico, aumenta la movilidad y elimina el dolor)</t>
  </si>
  <si>
    <t>Desinfectante concentrado Uso Veterinario ( Desinfectante de amplio espectro, para el control de todo tipo de bacterias, hongos, levaduras y mohos de las perreras, fincas, criaderos y establos)</t>
  </si>
  <si>
    <t>Antidiarreico (Laxante, lubricante intestinal de uso veterinario)</t>
  </si>
  <si>
    <t>010020</t>
  </si>
  <si>
    <t>000265</t>
  </si>
  <si>
    <t>003000</t>
  </si>
  <si>
    <t>Jeringa de uso veterinario ( Jeringa de 5cc con aguja 21G (11/2pulg)</t>
  </si>
  <si>
    <t>Candado 50mm</t>
  </si>
  <si>
    <t>Candado 60mm</t>
  </si>
  <si>
    <t>001220</t>
  </si>
  <si>
    <t>Foco</t>
  </si>
  <si>
    <t>026910</t>
  </si>
  <si>
    <t>000085</t>
  </si>
  <si>
    <t>000022</t>
  </si>
  <si>
    <t>Camiseta tipo polo</t>
  </si>
  <si>
    <t>100015</t>
  </si>
  <si>
    <t>GUANTES DE HULE PARA ASEO</t>
  </si>
  <si>
    <t>000041</t>
  </si>
  <si>
    <t>000370</t>
  </si>
  <si>
    <t>000900</t>
  </si>
  <si>
    <t>002775</t>
  </si>
  <si>
    <t xml:space="preserve">Candado 70mm </t>
  </si>
  <si>
    <t>001300</t>
  </si>
  <si>
    <t>Bala, para arma de fuego calibre 5,56</t>
  </si>
  <si>
    <t>Bala para revolver calibre N° 38 mm</t>
  </si>
  <si>
    <t xml:space="preserve"> Sellador de juntas : Similar al  Duretan en Presentación de Cartucho de 600 gramos Aproximadamente (blanco)</t>
  </si>
  <si>
    <t>1000</t>
  </si>
  <si>
    <t>250</t>
  </si>
  <si>
    <t>300</t>
  </si>
  <si>
    <t>350</t>
  </si>
  <si>
    <t>500</t>
  </si>
  <si>
    <t>395</t>
  </si>
  <si>
    <t>50</t>
  </si>
  <si>
    <t>310</t>
  </si>
  <si>
    <t>110701</t>
  </si>
  <si>
    <t>10</t>
  </si>
  <si>
    <t>15</t>
  </si>
  <si>
    <t>40</t>
  </si>
  <si>
    <t>100201</t>
  </si>
  <si>
    <t>001500</t>
  </si>
  <si>
    <t>002900</t>
  </si>
  <si>
    <t>180</t>
  </si>
  <si>
    <t>000000</t>
  </si>
  <si>
    <t>Aceites varios ( Aceite shell omala 220 cubeta)</t>
  </si>
  <si>
    <t>Cubeta</t>
  </si>
  <si>
    <t>000011</t>
  </si>
  <si>
    <t>Hipoclorito de sodio industrial (cloro):ACL90 Tableta Desinfectantes  con las siguientes características, apariencia en   tableta blanca de 7,62 cm de diametro con superficie lisa y bordes biselados cloro disponible (porcentaje) 90%  como minimo peso 200+/- 1g, empaque en  tambor plastico azul 110 libras (50 kg) correspondiente a 250 pastillas cada tambor. (producto con la certificación NSF)</t>
  </si>
  <si>
    <t>Compra de Rodines giratorios para los carritos repartidores de alimentos</t>
  </si>
  <si>
    <t xml:space="preserve">Compra de Rodines fijospara los carritos repartidores de alimentos </t>
  </si>
  <si>
    <t>000199</t>
  </si>
  <si>
    <t>Mascaras o mascarillas</t>
  </si>
  <si>
    <t>300010</t>
  </si>
  <si>
    <t>Toallas deschables de papel</t>
  </si>
  <si>
    <t>Servilletas color a escoger</t>
  </si>
  <si>
    <t>0000140</t>
  </si>
  <si>
    <t>Gorra (cofia)</t>
  </si>
  <si>
    <t>Zapatillas (cocineras)</t>
  </si>
  <si>
    <t>Manta</t>
  </si>
  <si>
    <t>Litro</t>
  </si>
  <si>
    <t>Limpiador desengrasante</t>
  </si>
  <si>
    <t>Limpion de algodón</t>
  </si>
  <si>
    <t>Guantes de cuero</t>
  </si>
  <si>
    <t>001040</t>
  </si>
  <si>
    <t xml:space="preserve">Guantes para manipular alimentos </t>
  </si>
  <si>
    <t>Cuchara plástica</t>
  </si>
  <si>
    <t>000240</t>
  </si>
  <si>
    <t>Tenedor plástico</t>
  </si>
  <si>
    <t>001001</t>
  </si>
  <si>
    <t>Sartén de aluminio</t>
  </si>
  <si>
    <t>Pichel de aluminio</t>
  </si>
  <si>
    <t>Plato hondo</t>
  </si>
  <si>
    <t>Plato plástico desechable No. 7</t>
  </si>
  <si>
    <t>Plato plástico desechable No. 9</t>
  </si>
  <si>
    <t>Vaso de Policarbonato</t>
  </si>
  <si>
    <t>Bandeja de policarbonato (medidas 46 x 66 x 30)</t>
  </si>
  <si>
    <t>Bandeja de policarbonato (medidas 33 x 53 x 10)</t>
  </si>
  <si>
    <t>Bandeja de policarbonato (medidas 46 x 66 x 15)</t>
  </si>
  <si>
    <t>Espátula uso cocina</t>
  </si>
  <si>
    <t>Olla arrocera (medidas 65 x 20)</t>
  </si>
  <si>
    <t>Olla arrocera (medidas 50 x 16)</t>
  </si>
  <si>
    <t>Olla arrocera (medidas 40 x 13)</t>
  </si>
  <si>
    <t>001600</t>
  </si>
  <si>
    <t>001665</t>
  </si>
  <si>
    <t>Recipiente surtidor de bebidas</t>
  </si>
  <si>
    <t>001700</t>
  </si>
  <si>
    <t>Cafetera de aluminio con pico</t>
  </si>
  <si>
    <t>001710</t>
  </si>
  <si>
    <t>Cafetera de acero inoxidable</t>
  </si>
  <si>
    <t>001800</t>
  </si>
  <si>
    <t xml:space="preserve">Colador de aluminio </t>
  </si>
  <si>
    <t>Cucharón</t>
  </si>
  <si>
    <t>Palangana</t>
  </si>
  <si>
    <t>002501</t>
  </si>
  <si>
    <t>Pelador de papas</t>
  </si>
  <si>
    <t>Batidor</t>
  </si>
  <si>
    <t>Abrelata manual</t>
  </si>
  <si>
    <t>006405</t>
  </si>
  <si>
    <t>Vasos de papel o cartón</t>
  </si>
  <si>
    <t>Removedor plástico para bebidas</t>
  </si>
  <si>
    <t>090101</t>
  </si>
  <si>
    <t>Majador para papas</t>
  </si>
  <si>
    <t>230</t>
  </si>
  <si>
    <t>Tazon para sopa</t>
  </si>
  <si>
    <t>Hidrolavadora (uso industrial) medidas 1330 x 750 x 1060</t>
  </si>
  <si>
    <t>280-Titulo de valores de deuda externa</t>
  </si>
  <si>
    <t>Juego de comedor</t>
  </si>
  <si>
    <t>Cocina Eléctrica</t>
  </si>
  <si>
    <t>Cárro térmico transportador de comida con baño maría</t>
  </si>
  <si>
    <t>Cámara de refrigeración</t>
  </si>
  <si>
    <t>Baño maría eléctrico</t>
  </si>
  <si>
    <t>Licuadora Industrial</t>
  </si>
  <si>
    <t>000402</t>
  </si>
  <si>
    <t>Refresqueras</t>
  </si>
  <si>
    <t>Horno de microondas</t>
  </si>
  <si>
    <t>090503</t>
  </si>
  <si>
    <t>Procesador de Alimentos</t>
  </si>
  <si>
    <t>090701</t>
  </si>
  <si>
    <t>Mesa de Metal (Dimensiones 1,90 m largo x 0,70 m fondo x 0,90 alto)</t>
  </si>
  <si>
    <t>Mesa de Metal (Dimensiones 1,10 m largo x 0,70 m fondo x 0,90 alto)</t>
  </si>
  <si>
    <t>recoleccion de desechos bioinfecciosos</t>
  </si>
  <si>
    <t>un</t>
  </si>
  <si>
    <t>mantenimiento y reparacion de equipo medico</t>
  </si>
  <si>
    <t>002065</t>
  </si>
  <si>
    <t>mantenimiento y /o reparacion de equipo odontologico</t>
  </si>
  <si>
    <t>lidocaina 2%</t>
  </si>
  <si>
    <t>cj 50</t>
  </si>
  <si>
    <t>agua bidestilada</t>
  </si>
  <si>
    <t>gl</t>
  </si>
  <si>
    <t>adhesivo para resina</t>
  </si>
  <si>
    <t>cemento de ionomero de vidrio. Para cementar. Autocurado</t>
  </si>
  <si>
    <t>cemento de ionomero de vidrio, en jeringa, fotocurado</t>
  </si>
  <si>
    <t>cemento ionomero de vidrio, para base, fotocurado</t>
  </si>
  <si>
    <t>anestesico dental, articaina al 4%</t>
  </si>
  <si>
    <t>anestesico dental, clorhidratdo de mepibacaina al 3%</t>
  </si>
  <si>
    <t>amalgama, capasula de una dosis</t>
  </si>
  <si>
    <t>hidroxido de calcio,al 45%, jeringa</t>
  </si>
  <si>
    <t>hidroxido de calcio,base catalizador, autocurado</t>
  </si>
  <si>
    <t>resina compuesta para posteriores</t>
  </si>
  <si>
    <t>resina compuesta para anteriores-posteriores</t>
  </si>
  <si>
    <t>acido fosforico al 37%</t>
  </si>
  <si>
    <t>desensibilizante pulpar, componente:silicato tricalcico</t>
  </si>
  <si>
    <t>desensibilizante pulpar, componente: mineral trioxido agregado</t>
  </si>
  <si>
    <t>desinfectante de cavidades.clorexidina al 0,20%. Gel</t>
  </si>
  <si>
    <t>003900</t>
  </si>
  <si>
    <t>oxido de zinc</t>
  </si>
  <si>
    <t>000130</t>
  </si>
  <si>
    <t>esfingomanometro de aire aneroide</t>
  </si>
  <si>
    <t>porta agujas</t>
  </si>
  <si>
    <t>139</t>
  </si>
  <si>
    <t>000605</t>
  </si>
  <si>
    <t>brocas doble cono diamante</t>
  </si>
  <si>
    <t>espejo bucal No 5</t>
  </si>
  <si>
    <t>000761</t>
  </si>
  <si>
    <t>instrumento empacador</t>
  </si>
  <si>
    <t>000250</t>
  </si>
  <si>
    <t>000310</t>
  </si>
  <si>
    <t>cuchareta dental</t>
  </si>
  <si>
    <t>elevador recto,3mm</t>
  </si>
  <si>
    <t>elevador de bandera, apico elevador</t>
  </si>
  <si>
    <t>porta aguja</t>
  </si>
  <si>
    <t>000901</t>
  </si>
  <si>
    <t>juego para obturar resina</t>
  </si>
  <si>
    <t>000940</t>
  </si>
  <si>
    <t>porta matriz</t>
  </si>
  <si>
    <t>000485</t>
  </si>
  <si>
    <t>explorador , tipo sonda</t>
  </si>
  <si>
    <t>000770</t>
  </si>
  <si>
    <t>instrumento para moldear, colocacion incisal</t>
  </si>
  <si>
    <t>papel sabana para camilla</t>
  </si>
  <si>
    <t>brazalete para esfingomanometro</t>
  </si>
  <si>
    <t>papel para  esterelizaciones,20cm</t>
  </si>
  <si>
    <t>ro 200m</t>
  </si>
  <si>
    <t>227</t>
  </si>
  <si>
    <t>020145</t>
  </si>
  <si>
    <t>condones</t>
  </si>
  <si>
    <t>nebulizador</t>
  </si>
  <si>
    <t>tiras para glucometro</t>
  </si>
  <si>
    <t>gasa 2 x 2</t>
  </si>
  <si>
    <t>000751</t>
  </si>
  <si>
    <t>003600</t>
  </si>
  <si>
    <t>390</t>
  </si>
  <si>
    <t>lima para conducto radicular</t>
  </si>
  <si>
    <t>eyector de saliva</t>
  </si>
  <si>
    <t>430</t>
  </si>
  <si>
    <t>aguja descartable, dental larga biselada</t>
  </si>
  <si>
    <t>aguja descartable, dental corta biselada</t>
  </si>
  <si>
    <t>algodón hemostatico,</t>
  </si>
  <si>
    <t>adhesivo para resina.libre de acetona</t>
  </si>
  <si>
    <t>011060</t>
  </si>
  <si>
    <t xml:space="preserve">banda de millar;uso odontologico. </t>
  </si>
  <si>
    <t>babero plastico, uso odontologico</t>
  </si>
  <si>
    <t>banda para matriz,</t>
  </si>
  <si>
    <t>toalla para manos</t>
  </si>
  <si>
    <t>papael para electrocardiografo</t>
  </si>
  <si>
    <t>000009</t>
  </si>
  <si>
    <t>papel de articular</t>
  </si>
  <si>
    <t>007590</t>
  </si>
  <si>
    <t>papel grado medico. mezcla de cemento dentales</t>
  </si>
  <si>
    <t>000051</t>
  </si>
  <si>
    <t>hilo dental, caja 50m</t>
  </si>
  <si>
    <t>130101</t>
  </si>
  <si>
    <t>selladora de papel</t>
  </si>
  <si>
    <t>silla de ruedas</t>
  </si>
  <si>
    <t>002600</t>
  </si>
  <si>
    <t>compresor de aire para uso dental (agua y aire)</t>
  </si>
  <si>
    <t>camilla</t>
  </si>
  <si>
    <t>sobre para esterilizar instrumentos</t>
  </si>
  <si>
    <t>lampara de fotocurado</t>
  </si>
  <si>
    <t>inserto para unidad ultrasonica</t>
  </si>
  <si>
    <t>unidad ultrasonica-cavitron-</t>
  </si>
  <si>
    <t>sillon dental</t>
  </si>
  <si>
    <t>000110</t>
  </si>
  <si>
    <t>000025</t>
  </si>
  <si>
    <t>Programas de Capacitación</t>
  </si>
  <si>
    <t>REPARACIÓN DE RADIO</t>
  </si>
  <si>
    <t>ALCOHOL DE 70 GRADOS</t>
  </si>
  <si>
    <t>Suero con electrolitos (Suero solución salina fisiológico de uso endovenoso)</t>
  </si>
  <si>
    <t>SOLDADURA DE ESTAÑO 60/40 (60% ESTAÑO 40 % PLOMO)</t>
  </si>
  <si>
    <t>kilos</t>
  </si>
  <si>
    <t>ROLLO TAPE SCOTCH NEGRO No. 33</t>
  </si>
  <si>
    <t>CABLE (Cable belden RG8)</t>
  </si>
  <si>
    <t xml:space="preserve">CAUTIN </t>
  </si>
  <si>
    <t>003605</t>
  </si>
  <si>
    <t>TESTER (TESTER DIGITAL)</t>
  </si>
  <si>
    <t>285</t>
  </si>
  <si>
    <t>305</t>
  </si>
  <si>
    <t>GAFAS DE SEGURIDAD</t>
  </si>
  <si>
    <t>155</t>
  </si>
  <si>
    <t>CONO DE SEÑALIZACIÓN</t>
  </si>
  <si>
    <t>340</t>
  </si>
  <si>
    <t>LUCES PILOTO</t>
  </si>
  <si>
    <t>MASCARA ANTIGAS</t>
  </si>
  <si>
    <t>080605</t>
  </si>
  <si>
    <t>008920</t>
  </si>
  <si>
    <t>ESCUDO DE PROTECCIÓN PARA POLICIA ANTIMOTIN</t>
  </si>
  <si>
    <t>010001</t>
  </si>
  <si>
    <t>003820</t>
  </si>
  <si>
    <t>004400</t>
  </si>
  <si>
    <t>SILUETAS PARA POLIGONO</t>
  </si>
  <si>
    <t>GAFETE PARA CARNET  (Porta carnet y su respectivo  Collares personalizados)</t>
  </si>
  <si>
    <t>001750</t>
  </si>
  <si>
    <t>PARLANTES</t>
  </si>
  <si>
    <t xml:space="preserve">ESTACION REPETIDORA </t>
  </si>
  <si>
    <t>und</t>
  </si>
  <si>
    <t>ANTENA TIPO DB224-RADIOCOMUNICACIÓN (ANTENA DB224 ORIGINAL)</t>
  </si>
  <si>
    <t>005000</t>
  </si>
  <si>
    <t>CAPACIMETRO (CAPACIMETRO DIGITAL)</t>
  </si>
  <si>
    <t>LOCKER</t>
  </si>
  <si>
    <t>000905</t>
  </si>
  <si>
    <t>100030</t>
  </si>
  <si>
    <r>
      <t xml:space="preserve">Plato extendido  </t>
    </r>
  </si>
  <si>
    <r>
      <t xml:space="preserve">Bandeja de Acero Inoxidable - uso cocina- </t>
    </r>
  </si>
  <si>
    <r>
      <t>Azucarera de vidrio</t>
    </r>
    <r>
      <rPr>
        <sz val="9"/>
        <rFont val="Arial"/>
        <family val="2"/>
      </rPr>
      <t xml:space="preserve">  </t>
    </r>
  </si>
  <si>
    <r>
      <t>Rallador de Metal, cuatro caras</t>
    </r>
    <r>
      <rPr>
        <sz val="9"/>
        <color indexed="8"/>
        <rFont val="Arial"/>
        <family val="2"/>
      </rPr>
      <t xml:space="preserve"> </t>
    </r>
  </si>
  <si>
    <r>
      <t>Tabla para preparar alimentos</t>
    </r>
    <r>
      <rPr>
        <sz val="9"/>
        <rFont val="Arial"/>
        <family val="2"/>
      </rPr>
      <t xml:space="preserve"> </t>
    </r>
  </si>
  <si>
    <t>Servicio de correo</t>
  </si>
  <si>
    <t>Publicación, impresos -confección-</t>
  </si>
  <si>
    <t>Otros apoyos  (Servicio de toma de datos con GPS)</t>
  </si>
  <si>
    <t>Transporte dentro del pais</t>
  </si>
  <si>
    <t>Seguros</t>
  </si>
  <si>
    <t>Reparacion y cambio de llantas</t>
  </si>
  <si>
    <t>unidad</t>
  </si>
  <si>
    <t>Balanceo de llantas</t>
  </si>
  <si>
    <t>Alineamiento de vehículos</t>
  </si>
  <si>
    <t>Mantenimiento preventivo y correctivo de vehículos</t>
  </si>
  <si>
    <t>Contrato mantenimiento y reparación maquinara y equipo de transportes (Motocicletas, cuadraciclo, carro de golf)</t>
  </si>
  <si>
    <t>000032</t>
  </si>
  <si>
    <t>Rectificacion de motores de combustible interna</t>
  </si>
  <si>
    <t>001020</t>
  </si>
  <si>
    <t>Reparacion de radiador</t>
  </si>
  <si>
    <t>001741</t>
  </si>
  <si>
    <t>Reparacion de muflas</t>
  </si>
  <si>
    <t>Reparacion, enderezado, carroceria y pintura de vehículos</t>
  </si>
  <si>
    <t>000036</t>
  </si>
  <si>
    <t>Reparacion o reconstruccion e instalaciones electricas para todo</t>
  </si>
  <si>
    <t>Contrato mantenimiento y reparación maquinara y equipo de trasnportes (vehiculos pesados)</t>
  </si>
  <si>
    <t>Aceite Lubricante</t>
  </si>
  <si>
    <t>Combustible</t>
  </si>
  <si>
    <t>Herramientas e instrumentos varios</t>
  </si>
  <si>
    <t>Bateria</t>
  </si>
  <si>
    <t>Llanta  11x22,5</t>
  </si>
  <si>
    <t>Llanta  185/60-R15</t>
  </si>
  <si>
    <t>Llanta  195/65-R15</t>
  </si>
  <si>
    <t>Llanta  205/55-R16</t>
  </si>
  <si>
    <t>Llanta  215-65-R16</t>
  </si>
  <si>
    <t>Llanta 245/75 R16</t>
  </si>
  <si>
    <t>LLANTA 185/65 R14</t>
  </si>
  <si>
    <t>Llanta  700X16</t>
  </si>
  <si>
    <t>Llanta  175-65-R14</t>
  </si>
  <si>
    <t>Llanta  235-75-R15</t>
  </si>
  <si>
    <t>Llanta 25X8X12</t>
  </si>
  <si>
    <t>Llanta 25X10X12</t>
  </si>
  <si>
    <t>Repuestos para vehículo</t>
  </si>
  <si>
    <t>Zapato de trabajo</t>
  </si>
  <si>
    <t xml:space="preserve">  Jabón industrial</t>
  </si>
  <si>
    <t>Shampo para vehículos</t>
  </si>
  <si>
    <t>Jabón para uso mecánico</t>
  </si>
  <si>
    <t>Chaleco reflectivo de nylon</t>
  </si>
  <si>
    <t>Triangulo reflectivo plegable</t>
  </si>
  <si>
    <t>000290</t>
  </si>
  <si>
    <t>003999</t>
  </si>
  <si>
    <t>UNIDAD</t>
  </si>
  <si>
    <t>UNDS</t>
  </si>
  <si>
    <t>003200</t>
  </si>
  <si>
    <t>TINTA PARA NUNERADOR AUTOMATICO</t>
  </si>
  <si>
    <t>050040</t>
  </si>
  <si>
    <t>PASTILLAS DESODORANTES PARA INODORO</t>
  </si>
  <si>
    <t>LITROS</t>
  </si>
  <si>
    <t>GALONES</t>
  </si>
  <si>
    <t>000640</t>
  </si>
  <si>
    <t>000680</t>
  </si>
  <si>
    <t>000720</t>
  </si>
  <si>
    <t xml:space="preserve">REGLA DE 2,54X5,08CMSX3,34MTS </t>
  </si>
  <si>
    <t>REGLA DE 2,54X10,16CMS  ( I PULGADA X 4 PULGADAS )</t>
  </si>
  <si>
    <t>REGLA DE 3,81X10,16CMSX2,87MTS ( 1 1/2 x 4x 2,5 VARAS )</t>
  </si>
  <si>
    <t>TABLA DE FORMALETA DE 2,54X25,40CMS ( 1 PUL X 10 PULGADAS)</t>
  </si>
  <si>
    <t>LAMINA DE PLYWOOD</t>
  </si>
  <si>
    <t>PROTECTOR DE PICOS DE SEIS TOMAS</t>
  </si>
  <si>
    <t>MANGUERA CON BOQUILLA</t>
  </si>
  <si>
    <t>025005</t>
  </si>
  <si>
    <t>ALMOHADILLA PARA SELLOS DE HULE</t>
  </si>
  <si>
    <t>BANDAS DE HULE</t>
  </si>
  <si>
    <t>PAQUETES</t>
  </si>
  <si>
    <t>100011</t>
  </si>
  <si>
    <t>100012</t>
  </si>
  <si>
    <t>150010</t>
  </si>
  <si>
    <t>PRENSA PARA FOLDER</t>
  </si>
  <si>
    <t>CINTA ADHESIVA.( 3M TRNSPARENTE 18mm x33mts)</t>
  </si>
  <si>
    <t>CINTA ADHESIVA PARA ENMASCARAR D,MASKING TAPE DE 3,381 CMS (1 1/2 PULGADA)</t>
  </si>
  <si>
    <t>CINTA ADHESIVA  (MASKING TAPE), DE  5.08 CMS ( 2 PULGADAS )</t>
  </si>
  <si>
    <t>CINTA ADHESIVA PVC PARA EMPAQUE, DE 5.08 CMS ( 2 PULGADAS )</t>
  </si>
  <si>
    <t>175010</t>
  </si>
  <si>
    <t>CINTA ADHESIVA PLASTICA TRANSPARENTE DE 18 MM</t>
  </si>
  <si>
    <t>250005</t>
  </si>
  <si>
    <t>CLIP NO. 1</t>
  </si>
  <si>
    <t>350020</t>
  </si>
  <si>
    <t>CORRECTOR LIQUIDO BLANCO ( DILUIBLE E3N AGUA DE 20 ML )</t>
  </si>
  <si>
    <t>ENGRAPADORA METALICA, TIPO COMERCIAL</t>
  </si>
  <si>
    <t>450010</t>
  </si>
  <si>
    <t>ENGRAPADORA DE METAL</t>
  </si>
  <si>
    <t>FECHADORES AUTOMATICOS</t>
  </si>
  <si>
    <t>GOMA de 250 gramos</t>
  </si>
  <si>
    <t>GRAPAS INDUSTRIALES</t>
  </si>
  <si>
    <t>575020</t>
  </si>
  <si>
    <t>GRAPAS PARA ENGRAPADORA ESTANDAR 26/6</t>
  </si>
  <si>
    <t>PORTAMINAS DE 0.7 MM</t>
  </si>
  <si>
    <t>600005</t>
  </si>
  <si>
    <t>PORTAMINAS DE 0.5 MM</t>
  </si>
  <si>
    <t>000006</t>
  </si>
  <si>
    <t>MINAS 0.7 MM</t>
  </si>
  <si>
    <t>cajas</t>
  </si>
  <si>
    <t>600025</t>
  </si>
  <si>
    <t>MINAS DE 0.5 MM, DUREZA HB.</t>
  </si>
  <si>
    <t>LAPIZ MINA NEGRA</t>
  </si>
  <si>
    <t>MAQUINA SACAPUNTAS</t>
  </si>
  <si>
    <t>MARCADOR FOSFORESCENTE, PUNTA FINA COLOR A ESCOGER</t>
  </si>
  <si>
    <t>MARCADOR FOSFORESCENTE, PUNTA GRUESA, COLOR A ESCOGER</t>
  </si>
  <si>
    <t>700040</t>
  </si>
  <si>
    <t>MARCADOR AZUL, PUNTA GRUESA BISELADA</t>
  </si>
  <si>
    <t>700045</t>
  </si>
  <si>
    <t>MARCADOR NEGRO, PUNTA GRUESA BISELADA</t>
  </si>
  <si>
    <t>710050</t>
  </si>
  <si>
    <t>MARACADOR FOSFORECENTE AMARILLO, PNTA GRUEZA</t>
  </si>
  <si>
    <t>715010</t>
  </si>
  <si>
    <t>MARCADOR AZUL PARA PIZARRA ACRILICA</t>
  </si>
  <si>
    <t>715015</t>
  </si>
  <si>
    <t>MARCADOR NEGRO PARA PIZARRA ACRILICA.</t>
  </si>
  <si>
    <t>755020</t>
  </si>
  <si>
    <t>MARCADOR ROJO PARA PIZARRA ACRILICA</t>
  </si>
  <si>
    <t>NUMERADOR AUTOMATICO DE METAL</t>
  </si>
  <si>
    <t>PAPELERA PLASTICA, DE 3 COMPARTIMIENTOS</t>
  </si>
  <si>
    <t>PERFORADORA METALICA GRANDE</t>
  </si>
  <si>
    <t>775010</t>
  </si>
  <si>
    <t>PERFORADORAS MEDIANAS DE METAL, DE 2 HUECOS</t>
  </si>
  <si>
    <t>117</t>
  </si>
  <si>
    <t>DISPENSADOR DE TOALLAS</t>
  </si>
  <si>
    <t>850025</t>
  </si>
  <si>
    <t>REGLA PLASTICA DE 30 CMS</t>
  </si>
  <si>
    <t>875010</t>
  </si>
  <si>
    <t>SACAGRAPA DE METAL Y POLIETILENO</t>
  </si>
  <si>
    <t>TIJERA GRANDE</t>
  </si>
  <si>
    <t>0900025</t>
  </si>
  <si>
    <t>TIJERA TIPO OFICINA</t>
  </si>
  <si>
    <t>SELLO DE HULE</t>
  </si>
  <si>
    <t>CINTAS PARA IMPRESORA EPSON FX-1050/1170/1180/286e</t>
  </si>
  <si>
    <t>CINTA IMPRESORA EPSON 8755</t>
  </si>
  <si>
    <t>CINTA IMPRESORA EPSON FX-890</t>
  </si>
  <si>
    <t>CINTA PARA IMPRESORA EPSON LX810</t>
  </si>
  <si>
    <t>CINTA IMPRESORA EPSON 8750</t>
  </si>
  <si>
    <t>000190</t>
  </si>
  <si>
    <t>CINTA IMPRESORA EPSON 7753</t>
  </si>
  <si>
    <t>CINTA PARA IMPRESORA PANASONIC KXP-155</t>
  </si>
  <si>
    <t>CINTA CORRECTORA PARA MAQUINA DE ESCRIBIR SWINTEC</t>
  </si>
  <si>
    <t>CINTA SWINTEC</t>
  </si>
  <si>
    <t>FOLDER PLÁSTICO</t>
  </si>
  <si>
    <t>CINTA PARA RELOJ RONAL TC-200</t>
  </si>
  <si>
    <t>CINTA PARA RELOJ MARCADOR MECANICO AMANO</t>
  </si>
  <si>
    <t>CINTA PARA MAQUINA DE SUMAR</t>
  </si>
  <si>
    <t>PORTA CLIP MAGNETICO</t>
  </si>
  <si>
    <t>315</t>
  </si>
  <si>
    <t>GOMA BLANCA DE 240 ML</t>
  </si>
  <si>
    <t>RODILLO ENTINTADO ( para calculadora de escritorio )</t>
  </si>
  <si>
    <t>000325</t>
  </si>
  <si>
    <t>BANDERITAS ( TAPE-FLAG)</t>
  </si>
  <si>
    <t>081005</t>
  </si>
  <si>
    <t>ALMOHADILLA PARA MOUSE CON DESCANSA MUÑECA</t>
  </si>
  <si>
    <t>CARPETAS COLGANTES TAMAÑO CARTA</t>
  </si>
  <si>
    <t>025010</t>
  </si>
  <si>
    <t>ARCHIVADOR DE CARTON TAMAÑO CARTA CON SEPARADOR</t>
  </si>
  <si>
    <t>025015</t>
  </si>
  <si>
    <t>ARCHIVADORES DE CARTON TAMAÑO OFICIO</t>
  </si>
  <si>
    <t>ARCHIVSADOR ACORDION TAMAÑO OFICIO</t>
  </si>
  <si>
    <t>030015</t>
  </si>
  <si>
    <t>CARPETAS COLGANTES TAMAÑO OFICIO</t>
  </si>
  <si>
    <t>125030</t>
  </si>
  <si>
    <t>CARPETAS DE MANILA TAMAÑO CARTA DE COLOR , ROJO, AMARILLO, AZUL Y VERDE CON CEJILAS</t>
  </si>
  <si>
    <t xml:space="preserve">CARPETAS DE MANILA TAMAÑO CARTA </t>
  </si>
  <si>
    <t>125040</t>
  </si>
  <si>
    <t>CARPETAS MANILA TAMAÑO OFICIO ACOLOR, AMARILLO,ROJO,AZUL Y VERDE</t>
  </si>
  <si>
    <t>CARPETA MANILA TAMAÑO OFICIO</t>
  </si>
  <si>
    <t>CAJS</t>
  </si>
  <si>
    <t>LIBROS DE ACTAS, DE 100 FOLIOS</t>
  </si>
  <si>
    <t>LIBROS DE ACTAS, DE 200 FOLIOS</t>
  </si>
  <si>
    <t>PAPEL BOND MEDIDAS COLR A ESCOGER N° 20 T/CARTA EN PAQUES DE 100 UNDS</t>
  </si>
  <si>
    <t>175057</t>
  </si>
  <si>
    <t>PAPEL BOND BLANCO 75 GRS.,TAMAÑO OFICIO, ORIG. Y FOTOCOPIADORA</t>
  </si>
  <si>
    <t>RESMAS</t>
  </si>
  <si>
    <t>175056</t>
  </si>
  <si>
    <t xml:space="preserve">                                                 PAPEL BOND BLANCO 75 GRS.,TAMAÑO CARTA, ORIG. Y FOTOCOPIADORA SELLO DE AGUA</t>
  </si>
  <si>
    <t>CUADERNO RAYADO COMUN, DE 102 HOJAS</t>
  </si>
  <si>
    <t>002019</t>
  </si>
  <si>
    <t>LIBRETAS PARA TAQUIGRAFIA, DE 80 HOJAS</t>
  </si>
  <si>
    <t>007000</t>
  </si>
  <si>
    <t>BLOCK PARA NOTAS ADHESIVAS EN LA PARTE SUPERIOR --QUITA Y PON--</t>
  </si>
  <si>
    <t>011500</t>
  </si>
  <si>
    <t>BLOCK PAPEL PERIODICO, DE 100 HOJAS</t>
  </si>
  <si>
    <t>BLOCK</t>
  </si>
  <si>
    <t>011999</t>
  </si>
  <si>
    <t>BLOCK PARA RECADOS TELEFONICOS</t>
  </si>
  <si>
    <t>BLOCK PAPEL BOND TAMAÑO CARTA RAYADO COMUN</t>
  </si>
  <si>
    <t>CARTULINA COLOR Y MEDIDAS A ESCOGER</t>
  </si>
  <si>
    <t>CARTULINA BRISTOL, COLOR Y MEDIDAS A ESCOGER</t>
  </si>
  <si>
    <t>000535</t>
  </si>
  <si>
    <t>CARTULINA SATINADA COLOR Y MEDIDAS A ESCOGER</t>
  </si>
  <si>
    <t>000660</t>
  </si>
  <si>
    <t>CARTULINA MANILA COLOR Y MEDIDAS A ESCOGER</t>
  </si>
  <si>
    <t>000830</t>
  </si>
  <si>
    <t>CVARTULINA LINO DE 200 GRS COLOR BLANCO T/ CARTA M2</t>
  </si>
  <si>
    <t>001205</t>
  </si>
  <si>
    <t>CARTULINA KIMBERLY TAMA¤O CARTA, DE 220 GRS</t>
  </si>
  <si>
    <t>175075</t>
  </si>
  <si>
    <t>PAPEL HIGIENICO HOJA SENCILLA CONTRATO</t>
  </si>
  <si>
    <t>TARJETAS DE INVENTARIO</t>
  </si>
  <si>
    <t>175020</t>
  </si>
  <si>
    <t>PAPEL CARBON TAMAÑO CARTA</t>
  </si>
  <si>
    <t>PAPEL PARA FAX, DE 30 MTS</t>
  </si>
  <si>
    <t>006800</t>
  </si>
  <si>
    <t xml:space="preserve">BOLSAS DE PAPEL </t>
  </si>
  <si>
    <t>004920</t>
  </si>
  <si>
    <t>CAJAS DE CARTON 50CMSX 31 CMS X25 CMS</t>
  </si>
  <si>
    <t>CAJAS DE CARTON 25X38X31 CMS PARA ARCHIVAR EXPEDIENTES</t>
  </si>
  <si>
    <t>PRUEBAS PSICOLOGICAS RECURSOSO HUMANSOS</t>
  </si>
  <si>
    <t>PRUEBAS PSICOLOGICAS AAREA DE PSICOLOGIA CENTROS P.</t>
  </si>
  <si>
    <t>COLCHON SEMI ORTOPEDICO INDIVIDUAL CONTRATO</t>
  </si>
  <si>
    <t>COLCHON DE ESPUMA UNIDAD C0NTRATO</t>
  </si>
  <si>
    <t>PAÑOS GRANDES</t>
  </si>
  <si>
    <t>000063</t>
  </si>
  <si>
    <t>CAPA DE PONCHO</t>
  </si>
  <si>
    <t>MALETIN DE CUERO</t>
  </si>
  <si>
    <t>170</t>
  </si>
  <si>
    <t>SABANA INDIVIDUAL CONTRATO</t>
  </si>
  <si>
    <t>BANDERA DE TELA, TIPO OFICIAL</t>
  </si>
  <si>
    <t>004800</t>
  </si>
  <si>
    <t>TOLDOS</t>
  </si>
  <si>
    <t>DESINFECTANTE LIMPIADOR MULTIUSO, DIFERENTES AROMAS CONTRATO</t>
  </si>
  <si>
    <t>DETERGENTE EN POLVO CONTRATO</t>
  </si>
  <si>
    <t>KULOS</t>
  </si>
  <si>
    <t>JABÓN BACTERICIDA PARA MANOS</t>
  </si>
  <si>
    <t>JABÓN CILINDRO LAVAPLATOS</t>
  </si>
  <si>
    <t>JABÓN DE TOCADOR CONTRATO</t>
  </si>
  <si>
    <t>JABÓN LAVAPLATOS EN CREMA</t>
  </si>
  <si>
    <t>100010</t>
  </si>
  <si>
    <t>BOLASA GRANDE PARA BASURA 60,9 X 76,2 CMS CONTRATO</t>
  </si>
  <si>
    <t>PAQUETRES</t>
  </si>
  <si>
    <t>BOLSA PARA BASUJRA TIPO JARDIN PAQUETES DE 5 UNDS CONTRATO</t>
  </si>
  <si>
    <t>BASURERRO PLÁSTICO 13 LITROS</t>
  </si>
  <si>
    <t>BASURERO PLÁSTICO CON TAPA VAIVEN</t>
  </si>
  <si>
    <t>BASURERO PLÁSTICO CON TAPA Y RUEDAS ( 50 GALONES )</t>
  </si>
  <si>
    <t>CLORO LIQUIDO CONTRATO DE 208 LISTROS</t>
  </si>
  <si>
    <t>BATERIAS ALCALINA DOBLE A</t>
  </si>
  <si>
    <t>BATERIAS TRIPLE A RECARGABLE</t>
  </si>
  <si>
    <t>PEGAMENTO COLA BLANCA 850 CUBETAS</t>
  </si>
  <si>
    <t>CUBETAS</t>
  </si>
  <si>
    <t>205</t>
  </si>
  <si>
    <t>BOLA DE FUTBOL CONTRATO</t>
  </si>
  <si>
    <t>BOLA DE PAPIFUTBOL CONTRATO</t>
  </si>
  <si>
    <t>130901</t>
  </si>
  <si>
    <t xml:space="preserve">MAQUINA DESTRUCTORA DE DOCUMENTOS </t>
  </si>
  <si>
    <t>CENTRAL TELFONICA</t>
  </si>
  <si>
    <t>SISTEMA DE AMPLIFICADOR DE SONIDO</t>
  </si>
  <si>
    <t>ARCHIVADOR METALICO</t>
  </si>
  <si>
    <t>ARCHIVO MOVIL</t>
  </si>
  <si>
    <t>ARCHIVADOR METALICO, CON CAJA DE SEGURIDAD</t>
  </si>
  <si>
    <t>ESCRITORIO EJECUTIVO</t>
  </si>
  <si>
    <t>000251</t>
  </si>
  <si>
    <t>ESCRITORIO TIPO SECRETARIA</t>
  </si>
  <si>
    <t>MESA PLEGABLE</t>
  </si>
  <si>
    <t>SILLA DE ESPERA apilable</t>
  </si>
  <si>
    <t>SILLA SECRETARIAL CON REPOSA BRASOS</t>
  </si>
  <si>
    <t>000420</t>
  </si>
  <si>
    <t>SILLA PLEGABLE MATERIAL DE RESINA</t>
  </si>
  <si>
    <t>SILLA ERGONOMICA</t>
  </si>
  <si>
    <t>VENTILADOR DE PARED SEMI INDUSTRIAL</t>
  </si>
  <si>
    <t>RELOJ FECHADOR Y MARCADOR - DE CONTROL DIGITAL</t>
  </si>
  <si>
    <t>005200</t>
  </si>
  <si>
    <t>MAQUINA SACAPUNTAS ELECTRICA</t>
  </si>
  <si>
    <t>JUEGO DE SALA PARA OFICINA</t>
  </si>
  <si>
    <t>005290</t>
  </si>
  <si>
    <t>REFRIGERADOR PARA LABORATORIO</t>
  </si>
  <si>
    <t>Juego de mesa y silla ( Pupitre )</t>
  </si>
  <si>
    <t>PIZARRA ACRILICA ( 150 CMS x 100 CMS )</t>
  </si>
  <si>
    <t>000159</t>
  </si>
  <si>
    <t>EXTINTOR POLVO QUIMICO ABC</t>
  </si>
  <si>
    <t>PERCOLADOR INDUSTRIAL</t>
  </si>
  <si>
    <t>HORNO DE MICROONDAS INDUSTRIAL</t>
  </si>
  <si>
    <t>004010</t>
  </si>
  <si>
    <t>MOTOGUADAÑA</t>
  </si>
  <si>
    <t>004020</t>
  </si>
  <si>
    <t>CORTADORA DE ZACATE CON MOTOR DE GASOLINA DE DOS TIEMPOS.</t>
  </si>
  <si>
    <t>Alquiler de licencias para desarrolladores (Genexus)</t>
  </si>
  <si>
    <t>Servicio de desarrollo de sistemas informáticos (Contrato con RACSA por Servicios Administrados)</t>
  </si>
  <si>
    <t>Horas</t>
  </si>
  <si>
    <t>Mantenimiento de sistemas de información (Contrato de mantenimiento del SIAP-3C)</t>
  </si>
  <si>
    <t>000045</t>
  </si>
  <si>
    <t>Mantenimiento preventivo y correctivo de software de servidores</t>
  </si>
  <si>
    <t>Contrato mantenimiento hardware de los servidores</t>
  </si>
  <si>
    <t>002555</t>
  </si>
  <si>
    <t>PLAN ANUAL DE COMPRAS 2016</t>
  </si>
  <si>
    <t>Sartén Volteable (basculante)</t>
  </si>
  <si>
    <t>Pelador de papas eléctrico</t>
  </si>
  <si>
    <t xml:space="preserve">Cocina de Gas </t>
  </si>
  <si>
    <t>Congelador tipo doméstico</t>
  </si>
  <si>
    <t>Percolador eléctrico industrial</t>
  </si>
  <si>
    <t>Hidrolavadora (uso industrial) medidas 1285 x 690 x 835</t>
  </si>
  <si>
    <t>Bandeja de policarbonato (con tapa para distribución individual)</t>
  </si>
  <si>
    <t>Marmita</t>
  </si>
  <si>
    <t>Olla de aluminio con tapa</t>
  </si>
  <si>
    <t>Cuchillo de cocina ( 3")</t>
  </si>
  <si>
    <t>Cuchillo de cocina ( 6")</t>
  </si>
  <si>
    <t>Cuchillo de cocina ( 8")</t>
  </si>
  <si>
    <t>Cuchillo de cocina ( 10")</t>
  </si>
  <si>
    <t>Cucharita de acero inoxidable</t>
  </si>
  <si>
    <t>Cuchara de acero inoxidable (acanalada, para cocina)</t>
  </si>
  <si>
    <t>Cuchara de acero inoxidable (para granos, tipo pala)</t>
  </si>
  <si>
    <t>Cuchara (cuchara porcionera lisa 142 gramos)</t>
  </si>
  <si>
    <t>Cuchara (cuchara porcionera lisa 170 gramos)</t>
  </si>
  <si>
    <t>Guantes de hule para aseo</t>
  </si>
  <si>
    <t>Zapatos de Trabajo</t>
  </si>
  <si>
    <t xml:space="preserve">Pantalon </t>
  </si>
  <si>
    <t>Repuestos (para equipos que no se incluyen en el contrato)</t>
  </si>
  <si>
    <t>Repuestos (Suscripición de Contrato)</t>
  </si>
  <si>
    <t>Gas propano/glp/similar (Contrato de entrega según demanda-suministro de gas licuado de petróleo 2014LN-000005-78300)</t>
  </si>
  <si>
    <t>Reparación y/o mantenimiento preventivo y correctivo de equipos (Reparaciones de daños que no se contemplan como garantía)</t>
  </si>
  <si>
    <t>Reparación y/o mantenimiento preventivo y correctivo de equipos (Ampliación Art. 200 Contrato 2011-000090-00 Armando Fallas Alfaro)</t>
  </si>
  <si>
    <t>Reparación y/o mantenimiento preventivo y correctivo de equipos (Suscripción de nuevo contrato)</t>
  </si>
  <si>
    <t>001100</t>
  </si>
  <si>
    <t>INSTALACION DE PERSIANAS</t>
  </si>
  <si>
    <t>PASTA DENTAL</t>
  </si>
  <si>
    <t>009900</t>
  </si>
  <si>
    <t>000280</t>
  </si>
  <si>
    <t>BORRADOR PARA PIZARRA ACRILICA</t>
  </si>
  <si>
    <t>000301</t>
  </si>
  <si>
    <t>002500</t>
  </si>
  <si>
    <t>HUMEDECEDOR DE DEDOS</t>
  </si>
  <si>
    <t>18000</t>
  </si>
  <si>
    <t>000950</t>
  </si>
  <si>
    <t>BOTAS EN PVC</t>
  </si>
  <si>
    <t>Unds</t>
  </si>
  <si>
    <t>ESCOBAS PLASTICAS</t>
  </si>
  <si>
    <t>BASURERO PLASTICO CON TAPA</t>
  </si>
  <si>
    <t>GUANTES DE CUERO PARA SOLDAR</t>
  </si>
  <si>
    <t>GUANTES PARA QUIMICOS PVC</t>
  </si>
  <si>
    <t>GUANTES DE CUERO Y LONA</t>
  </si>
  <si>
    <t>TARIMA PARA ESTIBAR</t>
  </si>
  <si>
    <t>PROYECTOR DE IMAGENES MULTIMEDIA</t>
  </si>
  <si>
    <t>MESA PARA COMPUTADORA E IMPRESORA</t>
  </si>
  <si>
    <t>CALCULADORA ELECTRICA  PARA ESCRITORIO</t>
  </si>
  <si>
    <t>BALANZA CLINICA CON ALTIMITRO</t>
  </si>
  <si>
    <t>S. Alimentación</t>
  </si>
  <si>
    <t xml:space="preserve">Pago de Frecuencia de Radio- Alquiler (Plataforma del ICE para Radio TRUNKING) </t>
  </si>
  <si>
    <t>Servicio de Información (Base de Consulta de Datos de Personas para la Unidad de Inteligencia)</t>
  </si>
  <si>
    <t>Mantenimiento, Reparación y Limpieza de Laminadora de documentos (Impresora para confección de carnet)</t>
  </si>
  <si>
    <t>Mantenimiento de Equipo de Rayos X</t>
  </si>
  <si>
    <t>Mantenimiento de Arco detector de Metales</t>
  </si>
  <si>
    <t>Mantenimiento de Equipo de Trazas fijo y portátil</t>
  </si>
  <si>
    <t>Servicios Medicos (Servicios Veterinarios para Canes Unidad Canina)</t>
  </si>
  <si>
    <t>Alimento para Animales (Contrato Según Demanda)</t>
  </si>
  <si>
    <t>Calcomanias en Adhesivo</t>
  </si>
  <si>
    <t>Antibiótico para animales (para perros de 20 k, base de 250mgr amoxicilina y 50 mgr de acido clavulonico por tableta)</t>
  </si>
  <si>
    <t>Antibiótico para animales (tratamiento para otitis externa de perros)</t>
  </si>
  <si>
    <t>Vacuna Uso Veterinario (Vacuna múltiple contra el moquillo, hepatitis infecciosa canina causa por adenovirus tipo 1, enfermedad respiratoria por adenovirus tipo 2, influenza, parvovirus, coronavirus y leptospirosis canina)</t>
  </si>
  <si>
    <t xml:space="preserve">Vacuna antirrábica canina </t>
  </si>
  <si>
    <t>Desparacitante Interno (Endoparasiticida para perros de 30 Kilogramos contra nematodos, cestodos, microfilarias y giardias)</t>
  </si>
  <si>
    <t>Desparacitante Interno (Antiparasitario interno contra el nemátodos y céstdos de perros; indicando tratamiento de la Giardia)</t>
  </si>
  <si>
    <t>Desparacitante Interno ( Contra Helmintos para perros de 40 kilogramos)</t>
  </si>
  <si>
    <t>Desparacitante Interno (Desparacitante Inyectable para controlar parásito en caninos, ovinos y bovinos)</t>
  </si>
  <si>
    <t>Desparacitante Uso Interno y Externo (Pipetas pulguicidas, larvicida y ovicida para perros de 20 kilos a 40 kilos de 2,68ml)</t>
  </si>
  <si>
    <t>Desparacitante Uso Interno y Externo (Pipetas pulguicidas, garrapaticidas para perros con peso mayor a 30 kilos)</t>
  </si>
  <si>
    <t>Desparasitante Uso Interno y Externo (Certifect 402mg/361,8mg/480mg solución spot-on para perros de 40 a 60 kilos)</t>
  </si>
  <si>
    <t>Antibiótico para animales (Antiemeticos Inyectable Solución inyectable a base de dimenhidrinato)</t>
  </si>
  <si>
    <t>antiséptico Bucal en Gel para Animales (Crema dental antiséptica para uso de canes)</t>
  </si>
  <si>
    <t>Antibiótico para animales (Anti infeccioso cicatrizante dermatológico en espray)</t>
  </si>
  <si>
    <t>Anestésico (Uso animal) (Solución inyectable para se usado durante tratamientos y procedimientos veterinarios)</t>
  </si>
  <si>
    <t>Suplemento Vitamínico Animal</t>
  </si>
  <si>
    <t>Desparacitante uso Interno y Externo (Tipo collar Anti pulgas y Anti garrapatas)</t>
  </si>
  <si>
    <t xml:space="preserve">und </t>
  </si>
  <si>
    <t>Parisotol (tosalicida y control de plagas rastreras)</t>
  </si>
  <si>
    <t>005700</t>
  </si>
  <si>
    <t>Catosal (Estimulante metabólico a base de fosforo orgánico)</t>
  </si>
  <si>
    <t>100480</t>
  </si>
  <si>
    <t>Analvet (analgésico, antipirético, antiespasmodico, antiinflamatorio no esteroide)</t>
  </si>
  <si>
    <t>Desparacitante Uso Interno y Externo (Pipetas pulguicidas, larvicida y ovicida para perros de 20 kilos a 40 kilos de 2,68 ml)</t>
  </si>
  <si>
    <t>Candado 60mm (Espiga larga similar a modelo 113-60 Yale para uso en puertas de Unidades de Transporte de Privados de Libertad)</t>
  </si>
  <si>
    <t>Equipo de Limpieza para Armas</t>
  </si>
  <si>
    <t>Bateria (Alcalina Ultra Plus tipo Cuadra 9 Voltios, Contrato Según Demanda con la Empresa Avelec CR, S.A.)</t>
  </si>
  <si>
    <t>Bateria (Alcalina Tipo D Alcalina 1,5 voltio para foco marca Panasonic Contrato Según Demanda con la Empresa Comercializadora AT del Sur)</t>
  </si>
  <si>
    <t>140501</t>
  </si>
  <si>
    <t>Luces y sonidos de Emergencia para vehículo (Minibarra de luces, Swih e Instalación, Sirena, Parlantes)</t>
  </si>
  <si>
    <t>150901</t>
  </si>
  <si>
    <t>Resaltador de Crestas (para resaltar la Huellas dactilares antes de tomarlas Unidad de Información)</t>
  </si>
  <si>
    <t>150902</t>
  </si>
  <si>
    <t xml:space="preserve">Limpiador para tinta de toma de huellas Unidad de información </t>
  </si>
  <si>
    <t xml:space="preserve">Pantalón para Vigilancia (Para Hombre) (Contrato Según Demanda) </t>
  </si>
  <si>
    <t xml:space="preserve">Pantalón para Vigilancia (Para Mujer) (Contrato Según Demanda) </t>
  </si>
  <si>
    <t>Camisa (Para Hombre) (Contrato Según Demanda)</t>
  </si>
  <si>
    <t>Camisa (Para Mujer) (Contrato Según Demanda)</t>
  </si>
  <si>
    <t>Camiseta (Camiseta Unisex para Hombre y Mujer) (Contrato Según Demanda)</t>
  </si>
  <si>
    <t>Jacket de Tela (Para Hombre) (Contrato Según Demanda)</t>
  </si>
  <si>
    <t>Jacket de Tela (Para Mujer) (Contrato Según Demanda)</t>
  </si>
  <si>
    <t>Gorra (Unisex para Hombre y Mujer) (Contrato Según Demanda)</t>
  </si>
  <si>
    <t>Bota Caña Alta Tipo Policíal (Para Hombre) (Contrato Según Demanda)</t>
  </si>
  <si>
    <t>Bota Caña Alta Tipo Policíal (Para Mujer) (Contrato Según Demanda)</t>
  </si>
  <si>
    <t>Traje Entero (Adenda a Contrato Según Demanda)</t>
  </si>
  <si>
    <t>Chaleco Seguridad (Chaleco Antipunta para Hombre y Mujer, Contrato Según Demanda)</t>
  </si>
  <si>
    <t>Chaleco Antibalas (Para Hombre, Contrato Según Demanda)</t>
  </si>
  <si>
    <t>Chaleco Antibalas (Para mujer, Contrato Según Demanda)</t>
  </si>
  <si>
    <t>DETECTOR DE METALES PARA RESGISTRO (USO POLICIAL) (Manuales)</t>
  </si>
  <si>
    <t>ESCUDO DE PROTECCIÓN PARA POLICIA ANTIMOTIN (DE ELECTRO CHOQUE)</t>
  </si>
  <si>
    <t>Tiro calibre  9mm, de Pólvora no expansiva</t>
  </si>
  <si>
    <t>Bala, para Arma de Fuego( carabina 30 M1)</t>
  </si>
  <si>
    <t>Bala para escopeta calibre 12, de perdigones (para practica)</t>
  </si>
  <si>
    <t>Granada Gas Lacrimogeno</t>
  </si>
  <si>
    <t>009911</t>
  </si>
  <si>
    <t>Proyectil de Gas Lacrimogeno (37mm)</t>
  </si>
  <si>
    <t>Cinturón Policial con accesorios</t>
  </si>
  <si>
    <t>Baton Policial (Tonfas)</t>
  </si>
  <si>
    <t>008900</t>
  </si>
  <si>
    <t>Sistemas de Protección Completo para Cuerpo (Traje Anti motín)</t>
  </si>
  <si>
    <t>Esposas (Metálicas para mano)</t>
  </si>
  <si>
    <t>Esposas (Desechables plásticas)</t>
  </si>
  <si>
    <t>Orejera Antirruido</t>
  </si>
  <si>
    <t>Bolsas Plásticas Transparente (8X12 para el empacado de decomisos (celulares, cargadores, cámaras fotográficas entre otros) para la Unidad de Inteligencia)</t>
  </si>
  <si>
    <t>COMPRESOR DE AIRE (para cargar tanques de armas menos letales)</t>
  </si>
  <si>
    <t>VEHICULO TIPO PICK-UP ( DOBLE CABINA 4X4 2500CC/DIESEL) (Modificado para el traslado de Privados de Libertad)</t>
  </si>
  <si>
    <t xml:space="preserve">RADIO PORTATIL ( CALIDAD SIMILAR O SUPERIOR A MOTOROLA, MODELO DEP450) </t>
  </si>
  <si>
    <t>RADIO MOVIL (Radio para móvil, CALIDAD SIMILAR O SUPERIOR A MOTOROLA)</t>
  </si>
  <si>
    <t>EQUIPO PARA RADIO COMUNICACIÓN (Radio Base con fuente de poder, CALIDAD SIMILAR O SUPERIOR A MOTOROLA)</t>
  </si>
  <si>
    <t>Instalación de Hardware (Equipo de extracción de datos forenses para análisis de teléfonos móviles Unidad de Inteligencia)</t>
  </si>
  <si>
    <t>Fusil 5,56</t>
  </si>
  <si>
    <t>Arma de Fuego SIG SAUER 9 MM</t>
  </si>
  <si>
    <t>Arma de Fuego (Arma lanzadora de gas lacrimógeno)</t>
  </si>
  <si>
    <t>MAQUINA DE RAYOS X PARA CHEQUEAR EQUIPAJE O PERSONAS</t>
  </si>
  <si>
    <t>SISTEMA CONTRA INCENDIO (Equipo portátil)</t>
  </si>
  <si>
    <t>000165</t>
  </si>
  <si>
    <t>Tubo de Hierro Galvanizado de 5,08 cms: Tubo de hierro galvanizado de 5 centimetros (50 milimetros) por 6 metros de largo, grosor de 3,17 centimetros (31,70 milimetros) cedula 40</t>
  </si>
  <si>
    <t xml:space="preserve">Tubo Cuadrado Industrial: Tubo negro cuadrado de 10 centimetros (100 milimetros) x 10 centimetros (100 milimetros)  x grosor de 0.317 centimetros (3,17 milimetros). </t>
  </si>
  <si>
    <t>Tornillo Todo Tipo: Tornillo Gypsum punta Broca de 0,6 centimetros  (6 milimetros) ancho x 3,81 centimetros (1 1/2 pulgadas) largo</t>
  </si>
  <si>
    <t>210</t>
  </si>
  <si>
    <t>Sondas uso en la construccion: Sonda destaqueadora para tuberias 5 centimetros (50 milimetros) 0.80 centimetros (8 milimetros) por 6 metros, 1,6 kilogramos</t>
  </si>
  <si>
    <t>Barra Acero Inoxidable: Barra de seguridad para baño de 91.44 centimetros (36 pulgadas) en acero inoxidable.</t>
  </si>
  <si>
    <t>Barra Acero Inoxidable: Barra de seguridad para baño de 60.96 centimetros (24 pulgadas) en acero inoxidable.</t>
  </si>
  <si>
    <t>Cierra Puertas: Cierra Puerta hidraulico 1)para puertas hasta 80 kilos derechas o izquierdas. 2) Reversibles: aplicables al lado derecho o izquierdo de la puerta. 3) montaje de sobre poner desde el interior o exterior de la puerta. 4) 2 valvulas independientes de regulacion de velocidad. 5) valvula de ajuste separada para la velocidad de golpe final. 6) operacion carril y piñon para un control suave y preciso. 7) la fuerza de cierre puede ajustarse en un 15%, rotando la mensula al brazo. 8) antebrazo de extencion ajustable. 9) permite apertura hasta 180 grados. calidad igual o superior a la serie 2022 de marca Yale. Adjuntar catalogo o ficha tecnica</t>
  </si>
  <si>
    <t>Herraje de Aluminio: Herraje de aluminio natural medida de 130 centimetros. (cada unidad a comprar equivale a dos unidades para ventana de medida de 130 centimetros).</t>
  </si>
  <si>
    <t>Arena de Rio</t>
  </si>
  <si>
    <t>M3</t>
  </si>
  <si>
    <t>000230</t>
  </si>
  <si>
    <t>Piedra Cuarta Primera calidad</t>
  </si>
  <si>
    <t>Lastre</t>
  </si>
  <si>
    <t>m3</t>
  </si>
  <si>
    <t xml:space="preserve">Marco de laurel  de 2,54CM (1") x 3,81CM(1 1/2") x 3.34 metros CON CEPILLO CUATRO CARAS, PRIMERA CALIDAD </t>
  </si>
  <si>
    <t xml:space="preserve">Marco de laurel  de 2,54CM(1") x 6,35CM(2 1/2") x 3.34 metros CON CEPILLO CUATRO CARAS , PRIMERA CALIDAD </t>
  </si>
  <si>
    <t xml:space="preserve">Marco de laurel  de 2,54CM(1") x 3,17CM(1 1/4") x 3.34 metros CON CEPILLO CUATRO CARAS PRIMERA CALIDAD </t>
  </si>
  <si>
    <t xml:space="preserve">Marco de laurel  de 2,54CM(1") x 12,7CM(5") x 3.34 metros CON CEPILLO CUATRO CARAS PRIMERA CALIDAD </t>
  </si>
  <si>
    <t>Marco de laurel  de 3,81CM(11/2") x 10,16CM(4") x 3.34 metros CON CEPILLO CUATRO CARAS PRIMERA CALIDAD</t>
  </si>
  <si>
    <t>001601</t>
  </si>
  <si>
    <t xml:space="preserve">LAMPARA FLUORECENTE: Luminaria Flouresente Industrial UL705-EO48-2 RA 2X32 W BE1T </t>
  </si>
  <si>
    <t xml:space="preserve">LAMPARA FLUORECENTE: Luminaria Flouresente Industrial UL705-EO48- 2 RA 2X32W </t>
  </si>
  <si>
    <t>Porta Electrodos 500 AMP: Porta Electrodos 500 Amperios</t>
  </si>
  <si>
    <t>codos pvc sanitario de 3,17cms de 90 grados</t>
  </si>
  <si>
    <t xml:space="preserve">Reduccion lisa pvc de 2,54 a 1,27cms </t>
  </si>
  <si>
    <t xml:space="preserve">Reduccion lisa pvc de 3,81 a 1,27cms </t>
  </si>
  <si>
    <t xml:space="preserve">Reduccion lisa pvc de 3,81 a 2,54cms </t>
  </si>
  <si>
    <t xml:space="preserve">Reduccion lisa pvc de 7,62 a 5,08cms </t>
  </si>
  <si>
    <t xml:space="preserve">Reduccion lisa pvc de 1,90 a 1,27cms </t>
  </si>
  <si>
    <t xml:space="preserve">Reduccion lisa pvc de 3,18 a 1,27cms </t>
  </si>
  <si>
    <t xml:space="preserve">Reduccion lisa pvc de 5,08 a 3,18cms </t>
  </si>
  <si>
    <t xml:space="preserve">Reduccion lisa pvc de 5,08 a 3,81cms </t>
  </si>
  <si>
    <t xml:space="preserve">Reduccion lisa pvc de 5,08 a 1,27cms </t>
  </si>
  <si>
    <t xml:space="preserve">Reduccion lisa pvc de 5,08 a 1,90cms </t>
  </si>
  <si>
    <t xml:space="preserve">Reduccion lisa pvc de 5,08 a 2,54cms </t>
  </si>
  <si>
    <t xml:space="preserve">Reduccion lisa pvc de 10,16 a 5,08cms </t>
  </si>
  <si>
    <t xml:space="preserve">Reduccion lisa pvc de 10,16 a 7,62cms </t>
  </si>
  <si>
    <t>Tapon liso pvc hembra de 3,18cms</t>
  </si>
  <si>
    <t>Tapon liso pvc hembra de 3,81cms</t>
  </si>
  <si>
    <t>Tapon pvc rosca interna hembra de 3,81cms</t>
  </si>
  <si>
    <t>Tapon pvc rosca interna hembra de 5,08cms</t>
  </si>
  <si>
    <t>000070</t>
  </si>
  <si>
    <t>Tee pvc sanitaria de 3,17cms</t>
  </si>
  <si>
    <t>Tee pvc sanitaria de 3,81cms</t>
  </si>
  <si>
    <t>001480</t>
  </si>
  <si>
    <t>Tubo pvc de 3,17cm sanitario x 6m de largo</t>
  </si>
  <si>
    <t>Tubo pvc de 3,81cm sanitario x 6m de largo</t>
  </si>
  <si>
    <t>001520</t>
  </si>
  <si>
    <t>Tubo pvc de 5,08cm sanitario x 6m de largo</t>
  </si>
  <si>
    <t>001560</t>
  </si>
  <si>
    <t>Tubo pvc de 7,62cm sanitario x 6m de largo</t>
  </si>
  <si>
    <t>Tubo pvc de 10,16cm sanitario x 6m de largo</t>
  </si>
  <si>
    <t>union pvc lisa de 3,17cms de transicion o reparacion</t>
  </si>
  <si>
    <t>union pvc lisa de 3,81cms de transicion o reparacion</t>
  </si>
  <si>
    <t>union pvc lisa de 5,08cms de transicion o reparacion</t>
  </si>
  <si>
    <t>union pvc lisa de 10,16cms de transicion o reparacion</t>
  </si>
  <si>
    <t>080005</t>
  </si>
  <si>
    <t>000505</t>
  </si>
  <si>
    <t>100301</t>
  </si>
  <si>
    <t>001420</t>
  </si>
  <si>
    <t>001310</t>
  </si>
  <si>
    <t>Gata Hidraulica  de botella con capacidad de carga de 2 toneladas para automoviles y pick ups</t>
  </si>
  <si>
    <t>Gata Hidraulica  de botella con capacidad de carga de 6 toneladas para microbuses y camiones pequeños</t>
  </si>
  <si>
    <t>Esmeriladora giratoria en 90 grados</t>
  </si>
  <si>
    <t>Prensa de banco</t>
  </si>
  <si>
    <t>Gata hidraulica de carretillo, rodines delanteros fijos y traseros giratorios</t>
  </si>
  <si>
    <t>Equipo hidraulico con capacidad de 50 toneladas</t>
  </si>
  <si>
    <t>Bomba para hacer vacio</t>
  </si>
  <si>
    <t>Engrasadora neumatica para estañones de 120 libras</t>
  </si>
  <si>
    <t>Desarmadora de llantas electrica 220/60Hz/F 22"</t>
  </si>
  <si>
    <t>Equipo Hidraulico para la distribucion de aceite</t>
  </si>
  <si>
    <t>Hidrolavadora industrial electrica con ruedas</t>
  </si>
  <si>
    <t>Equipo de transporte (Motos)</t>
  </si>
  <si>
    <t>Equipo de transporte (pick up)</t>
  </si>
  <si>
    <t>Equipo de transporte (Bus)</t>
  </si>
  <si>
    <t>Equipo de transporte (Microbus)</t>
  </si>
  <si>
    <t>Equipo de Transporte (Cuadraciclos)</t>
  </si>
  <si>
    <t>Equipo de transporte (Camion)</t>
  </si>
  <si>
    <t>011000</t>
  </si>
  <si>
    <t>S. Generales</t>
  </si>
  <si>
    <t>Contrato de entrega según demanda suministro de cable para red UTP y materiales eléctricos complementarios</t>
  </si>
  <si>
    <t>Contrato entrega según demanda compra de switches</t>
  </si>
  <si>
    <t>Contrato entrega según demanda compra de routers</t>
  </si>
  <si>
    <t>Software antivirus</t>
  </si>
  <si>
    <t>Software para seguridad informática</t>
  </si>
  <si>
    <t>Software de herramienta de autoservicio para reestablecimiento de contraseña</t>
  </si>
  <si>
    <t>Actualización de software de UTM</t>
  </si>
  <si>
    <t>Software de acceso a base de datos</t>
  </si>
  <si>
    <t>000125</t>
  </si>
  <si>
    <t xml:space="preserve"> 015</t>
  </si>
  <si>
    <t xml:space="preserve"> 000045</t>
  </si>
  <si>
    <t xml:space="preserve"> 006320</t>
  </si>
  <si>
    <t xml:space="preserve"> 130 </t>
  </si>
  <si>
    <t xml:space="preserve"> 003860</t>
  </si>
  <si>
    <t xml:space="preserve"> 130</t>
  </si>
  <si>
    <t xml:space="preserve"> 001515</t>
  </si>
  <si>
    <t xml:space="preserve">100 </t>
  </si>
  <si>
    <t xml:space="preserve"> 100 </t>
  </si>
  <si>
    <t xml:space="preserve"> 000001</t>
  </si>
  <si>
    <t xml:space="preserve"> 900</t>
  </si>
  <si>
    <t xml:space="preserve"> 002510</t>
  </si>
  <si>
    <t>Alquiler de Equipos de cómputo PC Central de Servicios</t>
  </si>
  <si>
    <t>Alquiler de Equipos de cómputo El Orbe</t>
  </si>
  <si>
    <t>Alquiler de Impresoras multifuncionales Telerad</t>
  </si>
  <si>
    <t>Informática</t>
  </si>
  <si>
    <t xml:space="preserve">RECOLECCIÓN DE BASURA </t>
  </si>
  <si>
    <t xml:space="preserve">IMPRESIÓN </t>
  </si>
  <si>
    <t>EMPASTE</t>
  </si>
  <si>
    <t>CONFECCIÓN DE ROTULO</t>
  </si>
  <si>
    <t>LIMPIEZA TANQUE SEPTICO</t>
  </si>
  <si>
    <t>SERVICIO DE FUMIGACIÓN</t>
  </si>
  <si>
    <t>SERVICIO DE FUMIGACIÓN (ROEDORES)</t>
  </si>
  <si>
    <t>MANTENIMIENTO PREVENTIVO Y CORRECTIVO DE FAX</t>
  </si>
  <si>
    <t>MANTENIMIENTO PREVENTIVO Y CORRECTIVO DE AIRE ACONDICIONADO (PISO)</t>
  </si>
  <si>
    <t>REPARACIÓN DE RELOJ MARCADOR</t>
  </si>
  <si>
    <t>MANTENIMIENTO CORRECTIVO Y PREVENTIVO DE AIRE ACONDICIONADO (PORTATILES)</t>
  </si>
  <si>
    <t>MANTENIMIENTO DE EXTINTORES DE INCENDIO</t>
  </si>
  <si>
    <t>000066</t>
  </si>
  <si>
    <t>TONER  PARA TOTOCOPIADORA (FOTOCOPIADORA TK-122- FS-1030D)</t>
  </si>
  <si>
    <t>TONER PARA FOTOCOPIADORA (IMPRESORA LEDX-MARK E-360)</t>
  </si>
  <si>
    <t>TONNER PARA FOTOCOPIADORA BROTHER</t>
  </si>
  <si>
    <t>TONNER PARA FOTOCOPIADORA XEROX</t>
  </si>
  <si>
    <t>TONNER PARA FAX BROTHER</t>
  </si>
  <si>
    <t>INSECTICIDA  Y CUCARACHICIDA EN AEROSOL</t>
  </si>
  <si>
    <t>CLAVO DE HIERRO CON CABEZA DE 5,08 CMS</t>
  </si>
  <si>
    <t>CLAVO DE HIERRO CON CABEZA DE 3,17CMS</t>
  </si>
  <si>
    <t>CLAVO DE HGIERRO CON CABEZA DE 6,35CMS</t>
  </si>
  <si>
    <t>CLAVO DE HIERRO CON CABEZA DE 7,62 CMS</t>
  </si>
  <si>
    <t>BISAGRA</t>
  </si>
  <si>
    <t>TANQUES PARA AGUA</t>
  </si>
  <si>
    <t>REPUESTO PARA FOTOCOPIADORA</t>
  </si>
  <si>
    <t>BATERIA PARA TELEFONO INALAMBRICO</t>
  </si>
  <si>
    <t>BOLIGRAFO AZUL</t>
  </si>
  <si>
    <t>BOLIGRAFO NEGRO</t>
  </si>
  <si>
    <t>BOLIGRAFO ROJO</t>
  </si>
  <si>
    <t>BOTIQUIN EQUIPADO</t>
  </si>
  <si>
    <t>Logistica</t>
  </si>
  <si>
    <t>150801</t>
  </si>
  <si>
    <t>Eugenol uso odontológico</t>
  </si>
  <si>
    <t>455</t>
  </si>
  <si>
    <t>Tijera para retirar suturas en acero inoxidable</t>
  </si>
  <si>
    <t>Pinza uso quirúrjico</t>
  </si>
  <si>
    <t>broca uso dental</t>
  </si>
  <si>
    <t>instrumento wesoth</t>
  </si>
  <si>
    <t>porta amalgama</t>
  </si>
  <si>
    <t>Bruñidor doble extremo fino</t>
  </si>
  <si>
    <t>Bruñidor para amalgama, forma huevo</t>
  </si>
  <si>
    <t>000764</t>
  </si>
  <si>
    <t>Instrumento espaciador endodontico</t>
  </si>
  <si>
    <t>000762</t>
  </si>
  <si>
    <t>Instrumento tipo guvia como hueso</t>
  </si>
  <si>
    <t>003310</t>
  </si>
  <si>
    <t>amalgamador dental</t>
  </si>
  <si>
    <t>Pinza de acero inoxidable(baby mosquito curvo)</t>
  </si>
  <si>
    <t xml:space="preserve">Pinza de acero inoxidable( para rodillo de algodón) </t>
  </si>
  <si>
    <t>Pieza de mano, alta velocidad, silenciosa, uso odontológico.</t>
  </si>
  <si>
    <t>001222</t>
  </si>
  <si>
    <t>Pieza de mano baja velocidad</t>
  </si>
  <si>
    <t xml:space="preserve">BROCHA </t>
  </si>
  <si>
    <t>UN</t>
  </si>
  <si>
    <t>Tijera de acero inoxidable punta roma</t>
  </si>
  <si>
    <t>loseta vidrio grueso, para uso odontológico</t>
  </si>
  <si>
    <t>Jeringa para carpule</t>
  </si>
  <si>
    <t>Mango para bisturí</t>
  </si>
  <si>
    <t>007725</t>
  </si>
  <si>
    <t>Instrumento para uso odontológico(forceps molar universal)</t>
  </si>
  <si>
    <t>Instrumento para uso odontológico(forceps anterior superior)</t>
  </si>
  <si>
    <t>Intrumento para uso odontológico( espátula metálica doble extremo)</t>
  </si>
  <si>
    <t>Instrumento para uso odontológico(forceps anterior inferior)</t>
  </si>
  <si>
    <t>Jeringa descartable</t>
  </si>
  <si>
    <t>290</t>
  </si>
  <si>
    <t>aplicador, (para adhesivo)</t>
  </si>
  <si>
    <t>001010</t>
  </si>
  <si>
    <t>MASCARILLA TIPO BOZAL DE USO ODONTOLOGICO O SIMILAR</t>
  </si>
  <si>
    <t>001540</t>
  </si>
  <si>
    <t>Toallas sanitarias tipo nocturna</t>
  </si>
  <si>
    <t>Toalla sanitaria flujo nomal</t>
  </si>
  <si>
    <t>Esterilizador o Autoclave</t>
  </si>
  <si>
    <t>Electrocardiógrafo</t>
  </si>
  <si>
    <t>002110</t>
  </si>
  <si>
    <t>Servicios Generales                                Servicios de limpieza</t>
  </si>
  <si>
    <t>Pago de marchamo-derecho de circulacion</t>
  </si>
  <si>
    <t>Deducible de Poliza de vehiculo</t>
  </si>
  <si>
    <t>Furgoneta</t>
  </si>
  <si>
    <t>Camion tractor con semitrailer de plataforma</t>
  </si>
  <si>
    <t>Policia Penitenciaria</t>
  </si>
  <si>
    <t>S. Salud</t>
  </si>
  <si>
    <t>Arquitectura</t>
  </si>
  <si>
    <t>MANTENIMIENTO PREVENTIVO  DE SISTEMA DE AGUAS NEGRAS.</t>
  </si>
  <si>
    <t>UND</t>
  </si>
  <si>
    <t>1</t>
  </si>
  <si>
    <t>MANTENIMIENTO CORRECTIVO DE SISTEMA DE AGUAS NEGRAS.</t>
  </si>
  <si>
    <t>245</t>
  </si>
  <si>
    <t xml:space="preserve">INSTALACIÓN DE ALAMBRE NAVAJA, compra e instalación alambre navaja para el Centro de Atención Institucional San Rafael 
</t>
  </si>
  <si>
    <t xml:space="preserve">Metro </t>
  </si>
  <si>
    <t>2045</t>
  </si>
  <si>
    <t>INSTALACIÓN DE ALAMBRE NAVAJA, compra e instalación alambre navaja para el Centro de Atención Institucional Adulto Mayor</t>
  </si>
  <si>
    <t>1880</t>
  </si>
  <si>
    <t>INSTALACIÓN DE ALAMBRE NAVAJA, compra e instalación alambre navaja para el Centro de Atención Institucional de Pococi</t>
  </si>
  <si>
    <t>1754</t>
  </si>
  <si>
    <t>INSTALACIÓN DE ALAMBRE NAVAJA, compra e instalación alambre navaja para el Centro de Atención Institucional Gerardo Rodríguez Echeverría</t>
  </si>
  <si>
    <t>3130</t>
  </si>
  <si>
    <t>INSTALACIÓN DE ALAMBRE NAVAJA, compra e instalación alambre navaja para el Centro de Atención Institucional de Puntarenas</t>
  </si>
  <si>
    <t>1440</t>
  </si>
  <si>
    <t>INSTALACIÓN DE ALAMBRE NAVAJA, compra e instalación alambre navaja para el Centro de Atención Institucional de Cartago</t>
  </si>
  <si>
    <t>1032</t>
  </si>
  <si>
    <t>INSTALACIÓN DE ALAMBRE NAVAJA, compra e instalación alambre navaja para el Centro de Atención Institucional Perez Zeledón</t>
  </si>
  <si>
    <t xml:space="preserve">INSTALACIÓN DE ALAMBRE NAVAJA, compra e instalación alambre navaja para el Centro de Atención Institucional Buen Pastor </t>
  </si>
  <si>
    <t>1308</t>
  </si>
  <si>
    <t>INSTALACIÓN DE ALAMBRE NAVAJA, compra e instalación alambre navaja para el Centro de Atención Institucional San José</t>
  </si>
  <si>
    <t>INSTALACIÓN DE ALAMBRE NAVAJA, compra e instalación alambre navaja para el Centro de Atención Institucional La Reforma</t>
  </si>
  <si>
    <t>6340</t>
  </si>
  <si>
    <t>INSTALACIÓN DE ALAMBRE NAVAJA, compra e instalación alambre navaja para el Centro de Atención Institucional de Limón</t>
  </si>
  <si>
    <t>1327</t>
  </si>
  <si>
    <t>INSTALACIÓN DE ALAMBRE NAVAJA, compra e instalación alambre navaja para el Centro de Atención Institucional San Carlos</t>
  </si>
  <si>
    <t>1257</t>
  </si>
  <si>
    <t>INSTALACIÓN DE ALAMBRE NAVAJA, compra e instalación alambre navaja para el Centro de Atención Institucional de Liberia</t>
  </si>
  <si>
    <t>2460</t>
  </si>
  <si>
    <t>INSTALACIÓN DE ALAMBRE NAVAJA, compra e instalación alambre navaja para el Centro de Atención Institucional Adulto Joven</t>
  </si>
  <si>
    <t>800</t>
  </si>
  <si>
    <t>INSTALACIÓN DE ALAMBRE NAVAJA, compra e instalación alambre navaja para el Centro de Atención Institucional Juvenil Zurqui</t>
  </si>
  <si>
    <t>1850</t>
  </si>
  <si>
    <t>INSTALACIÓN DE ALAMBRE NAVAJA, compra e instalación alambre navaja para el Centro de Atención Semi Institucional de Puntarenas.</t>
  </si>
  <si>
    <t>216</t>
  </si>
  <si>
    <t>INSTALACIÓN DE ALAMBRE NAVAJA, compra e instalación alambre navaja para el Centro de Atención Semi Institucional de Limón</t>
  </si>
  <si>
    <t>420</t>
  </si>
  <si>
    <t>INSTALACIÓN DE ALAMBRE NAVAJA, compra e instalación alambre navaja para el Centro de Atención Semi Institucional de San Agustin</t>
  </si>
  <si>
    <t>INSTALACIÓN DE ALAMBRE NAVAJA, compra e instalación alambre navaja para el Centro de Atención Semi Institucional de San Ramón.</t>
  </si>
  <si>
    <t>20</t>
  </si>
  <si>
    <t>INSTALACIÓN DE ALAMBRE NAVAJA, compra e instalación alambre navaja para la Unidad Canina</t>
  </si>
  <si>
    <t>218</t>
  </si>
  <si>
    <t>INSTALACIÓN DE ALAMBRE NAVAJA, compra e instalación alambre navaja para Escuela de Capacitación</t>
  </si>
  <si>
    <t>720</t>
  </si>
  <si>
    <t>INSTALACIÓN DE ALAMBRE NAVAJA, compra e instalación alambre navaja Oficina de Nivel Comunidad  San José</t>
  </si>
  <si>
    <t>001325</t>
  </si>
  <si>
    <t>TUBO EMT   (12 MM) CALIDAD IGUAL O SUPERIOR A FABRICACION AMERICANA</t>
  </si>
  <si>
    <t>01</t>
  </si>
  <si>
    <t>001340</t>
  </si>
  <si>
    <t>TUBO EMT  (18mm) CALIDAD IGUAL O SUPERIOR  A FABRICACION AMERICANA</t>
  </si>
  <si>
    <t>001360</t>
  </si>
  <si>
    <t xml:space="preserve">TUBO EMT  (25 mm) CALIDAD IGUAL O SUPERIOR A FABRICACION AMERICANA </t>
  </si>
  <si>
    <t>001380</t>
  </si>
  <si>
    <t>TUBO EMT  ( 31 mm) CALIDAD IGUAL O SUPERIOR A FABRICACION AMERICANA</t>
  </si>
  <si>
    <t>001400</t>
  </si>
  <si>
    <t xml:space="preserve"> TUBO EMT  ( 38 mm) CALIDAD IGUAL O SUPERIOR A FABRICACION AMERICANA</t>
  </si>
  <si>
    <t>TUBO EMT  (50 mm) CALIDAD IGUAL O SUPERIOR A FABRICACION AMERICANA</t>
  </si>
  <si>
    <t>TUBO EMT  ( 65 mm) CALIDAD IGUAL O SUPERIOR A FABRICACION AMERICANA</t>
  </si>
  <si>
    <t>001460</t>
  </si>
  <si>
    <t>TUBO EMT  (75mm) CALIDAD IGUAL O SUPERIOR  A FABRICACION AMERICANA</t>
  </si>
  <si>
    <t>TUBO BIEX EMT CON FORRO (12mm) CALIDAD IGUAL O SUPERIOR A FABRICACION AMERICANA</t>
  </si>
  <si>
    <t>TUBO BIEX EMT CON FORRO (18mm) CALIDAD IGUAL O SUPERIOR A FABRICACION AMERICANA</t>
  </si>
  <si>
    <t>TUBO BIEX EMT CON FORRO (25mm)  CALIDAD IGUAL O SUPERIOR A FABRICACION AMERICANA</t>
  </si>
  <si>
    <t>TUBO BIEX EMT CON FORRO (31mm) CALIDAD IGUAL O SUPERIOR A FABRICACION AMERICANA</t>
  </si>
  <si>
    <t>TUBO BIEX EMT CON FORRO (38mm) CALIDAD IGUAL O SUPERIOR A FABRICACION AMERICANA</t>
  </si>
  <si>
    <t>TUBO BIEX EMT CON FORRO (50mm) CALIDAD IGUAL O SUPERIOR A FABRICACION AMERICANA</t>
  </si>
  <si>
    <t>TUBO BIEX EMT CON FORRO (65mm) CALIDAD IGUAL O SUPERIOR A FABRICACION AMERICANA</t>
  </si>
  <si>
    <t>TUBO BIEX EMT CON FORRO (12mm) ESPECIAL PARA AGUA  CALIDAD IGUAL O SUPERIOR A FABRICACION AMERICANA</t>
  </si>
  <si>
    <t>TUBO BIEX EMT CON FORRO (75mm) CALIDAD IGUAL O SUPERIOR A FABRICACION AMERICANA</t>
  </si>
  <si>
    <t>CONECTOR DE BARRILITO DE COBRE 
PARA CABLE n. 1/0 U.L CALIDAD IGUAL O SUPERIOR a fabricacion USA</t>
  </si>
  <si>
    <t>CONECTOR DE BARRILITO DE COBRE
 PARA CABLE n. 2/0 U.L CALIDAD IGUAL O SUPERIOR a fabricacion USA</t>
  </si>
  <si>
    <t>CONECTOR DE BARRILITO DE COBRE
 PARA CABLE n. 3/0 U.L CALIDAD IGUAL O SUPERIOR a fabricacion USA</t>
  </si>
  <si>
    <t>CONECTOR DE BARRILITO DE COBRE
 PARA CABLE n. 4/0 U.L CALIDAD IGUAL O SUPERIOR a fabricacion USA</t>
  </si>
  <si>
    <t>TORNILLOS PHIPLIPS JPM PUNTA BROCA PARA ESTRUCTURA (frijolillo) de 2,54 cms de largo cabeza plana, grosor de 6 mm.</t>
  </si>
  <si>
    <t>003050</t>
  </si>
  <si>
    <t>ABRAZADERA DE FIJACIÓN AISLADA (Clevis)</t>
  </si>
  <si>
    <t xml:space="preserve">PICAPORTE EN HIERRO 63 MM </t>
  </si>
  <si>
    <t xml:space="preserve">PICAPORTE EN HIERRO  de 10.16 CMS  ( 100 mm) </t>
  </si>
  <si>
    <t xml:space="preserve">PICAPORTE EN HIERRO  50 MM CMS </t>
  </si>
  <si>
    <t xml:space="preserve">PICAPORTE metalico DORADO   100 MM CMS </t>
  </si>
  <si>
    <t>BISAGRA metalica 100MM X 100MM ( par)</t>
  </si>
  <si>
    <t>LAMINA ONDULADA N0. 26  1.05 mts x 2.44 mts</t>
  </si>
  <si>
    <t xml:space="preserve">LAMINA ONDULADA No. 26 1.05 mts x 3.66 mts </t>
  </si>
  <si>
    <t>PERFIL RT  50.8 MM x 152 MM x 2,38 MM X 6 mts</t>
  </si>
  <si>
    <t>000752</t>
  </si>
  <si>
    <t>PLATINA HN de 38,1 MM  X  4,76 MM  X  6 METROS</t>
  </si>
  <si>
    <t xml:space="preserve">TUBO CUADRADO INDUSTRIAL  DE 31 MM X 31 MM X 2,38MM X 6 MTS </t>
  </si>
  <si>
    <t xml:space="preserve">TUBO CUADRADO INDUSTRIAL  DE 38 MM X 38 MM X 2,38MM X 6 MTS </t>
  </si>
  <si>
    <t>ANGULAR HN 3.17Cm x 1,27Cm x 6  METROS</t>
  </si>
  <si>
    <t>ANGULAR  50MM X 11,11 MM  X 6 METROS</t>
  </si>
  <si>
    <t>000975</t>
  </si>
  <si>
    <t>LAMINA RECTANGULAR ESMALTADA PARA TECHO DE 1.07 X 3.66  Color a Escoger</t>
  </si>
  <si>
    <t xml:space="preserve">LAMINA RECTANGULAR ESMALTADA PARA TECHO DE 0.81 X 2.44 Color a Escoger </t>
  </si>
  <si>
    <t>LAMINA RECTANGULAR ESMALTADA PARA TECHO DE 1.07 X 3.05 Color a Escoger</t>
  </si>
  <si>
    <t xml:space="preserve"> Tubo Cuadrado Industrial: Tubo negro cuadrado de 10 centimetros (100 milimetros) x 10 centimetros (100 milimetros)  x grosor de 0.317 centimetros (3,17 milimetros). En 6 metros de largo </t>
  </si>
  <si>
    <t>Tornillo Todo Tipo: Tornillo Gypsum punta Broca de 0,6 centimetros  (6 milimetros) ancho x 3,81 centimetros (1 1/2 pulgadas) largo empacado den bolsas de 100 unidades.</t>
  </si>
  <si>
    <t xml:space="preserve">Agarradera  métalica  Barra de seguridad para baño de 91.44 centimetros (36 pulgadas) en acero inoxidable.
( Barra descapacitados) </t>
  </si>
  <si>
    <t xml:space="preserve">Agarradera  métalica  Barra de seguridad para baño de 60.96 centimetros (24 pulgadas) en acero inoxidable.                      ( Barra descapacitados) </t>
  </si>
  <si>
    <t>235</t>
  </si>
  <si>
    <t>RIELES PARA PORTÓN
colgante Industrial H.N Dimensión de 70mm x 76 mm  x 3mm por 6  metros de largo</t>
  </si>
  <si>
    <t>001069</t>
  </si>
  <si>
    <t>TUBO ESTRUCTURAL METALICO CUADRADO DE 76,2 mm  X 76,2 mm  X 3.17 mm   X 6 MTS</t>
  </si>
  <si>
    <t>TUBO ESTRUCTURAL METALICO CUADRADO DE 101.6 mm X 101.6 mm  X 3.17 MM X 6 MTS</t>
  </si>
  <si>
    <t>TUBO ESTRUCTURAL METALICO DE 101.6 mm  X 152 mm  X 3.17 MM X 6 MTS</t>
  </si>
  <si>
    <t>00340</t>
  </si>
  <si>
    <t>TUBO INDUSTRIAL REDONDO DE 50,8 MM  X 2.37 MM en  6 MTS</t>
  </si>
  <si>
    <t>TUBO INDUSTRIAL REDONDO DE  50,8 MM X                                                                                                                                                                                                                     3.17 MM  X en 6 MTS</t>
  </si>
  <si>
    <t xml:space="preserve">CANOA DE HIERRO CANOA HG esmaltada lámina  # 26 con las siguientes medidas: 
1 27 mm ( 5") de aleta
1 27 mm (5") de espalda
1 52 .40 mm ( 6") de ancho
203,2 mm (8") de frente
6 metros de largo. 
Color a escoger por la administración 
La canoa debe contener los siguientes accesorios boquillas de 75 mm de diametro x 50.8 mm de largo. </t>
  </si>
  <si>
    <t xml:space="preserve">BAJANTE PARA CANOA DE HIERRO GALBANIZADO HG con 76.2 mm de diametro en calibre No 26 tubo redondo,  de 6 metros de largo </t>
  </si>
  <si>
    <t xml:space="preserve">AGARRADERA METALICA AGARADERA EN TUBO PARA BAÑOS Y SERVICIOS SANITARIOS PARA DISCAPACITADOS  CON SECCIÓN CIRCULAR DE UN METRO DE LARGO.  </t>
  </si>
  <si>
    <t>000810</t>
  </si>
  <si>
    <t xml:space="preserve">LAMINA DE H/G LISA esmaltada No 26  de 0,90 CMS  de ancho x 6 metros de largo </t>
  </si>
  <si>
    <t>008500</t>
  </si>
  <si>
    <t xml:space="preserve">LIMAHOYA HG # 26 esmaltada en 6 metros de largo con una dimención de 406,4 mm ( 16") </t>
  </si>
  <si>
    <t xml:space="preserve">PLATINA DE 7,62 CM x 6,35 MM  en 6 METROS DE LARGO. </t>
  </si>
  <si>
    <t xml:space="preserve">PLATINA DE 5,08 CM x 6,35 MM X 6 METROS DE LARGO. </t>
  </si>
  <si>
    <t xml:space="preserve">ANGULAR de aluminio  para gypson de                              25 .4 mm x 0.40 mm en 3.05 metros de largo </t>
  </si>
  <si>
    <t>VARILLA # 6 LISA DE 6 METROS DE LARGO GRADO 40.</t>
  </si>
  <si>
    <t xml:space="preserve">Tubo Cuadrado Industrial:   de 7,5 centimetros                                                                                                                                                                                                                              ( 75 milimetros) x 7,5 centimetros ( 75 milimetros)  con un  grosor de 0.317 centimetros (3,17 milimetros) en 6 metros de largo  </t>
  </si>
  <si>
    <t xml:space="preserve">VARILLA DE HIERRO REDONDO LISA No 8 en 6 metros de largo  </t>
  </si>
  <si>
    <t>001706</t>
  </si>
  <si>
    <t>TUBO INDUSTRIAL RECTANGULAR DE 2,54 CMS X 3,81 CMS X 1.50 MM X 6 MTS.</t>
  </si>
  <si>
    <t>LAMINA DE HIERRO NEGRO  LÁMINA PUNTA DIAMANTE de 1.22 metros de ancho x 2,44 metros de largo x 4,76 mm de grosor.</t>
  </si>
  <si>
    <t>TUBO EMT CONDUIT AMERICANO, Ø13 mm (1/2") (UL). Ducto metálico de sección transversal circular. Exterior galvanizado protegido contra  la corrosión e interior recubierto de material orgánico resistente a la corrosión. Longitud 3,05m con tolerancia de ± 6,35mm. Cumple con UL797, Manufacturado conforme a ANSI C80.3</t>
  </si>
  <si>
    <t>UNIÓN EMT CONDUIT DE COMPRESIÓN, Ø13 mm (1/2") (UL). Unión metálica de compresión para acople de dos tubos EMT Conduit de igual diámetro. Rosca hexagonal en ambos lados. Material acero con acabado de zinc. Cumple con UL 514B, NEMA FB-1, CSA C22.2 No. 18</t>
  </si>
  <si>
    <t>UNIÓN EMT CONDUIT DE COMPRESIÓN, Ø32 mm (1 1/4") (UL). Unión metálica de compresión para acople de dos tubos EMT Conduit de igual diámetro. Rosca hexagonal en ambos lados. Material acero con acabado de zinc. Cumple con UL 514B, NEMA FB-1, CSA C22.2 No. 18</t>
  </si>
  <si>
    <t>UNIÓN EMT CONDUIT DE COMPRESIÓN, Ø38 mm (1 1/2") (UL). Unión metálica de compresión para acople de dos tubos EMT Conduit de igual diámetro. Rosca hexagonal en ambos lados. Material acero con acabado de zinc. Cumple con UL 514B, NEMA FB-1, CSA C22.2 No. 18</t>
  </si>
  <si>
    <t>UNIÓN EMT CONDUIT DE COMPRESIÓN, Ø51 mm (2") (UL). Unión metálica de compresión para acople de dos tubos EMT Conduit de igual diámetro. Rosca hexagonal en ambos lados. Material acero con acabado de zinc. Cumple con UL 514B, NEMA FB-1, CSA C22.2 No. 18</t>
  </si>
  <si>
    <t>UNIÓN EMT CONDUIT DE COMPRESIÓN, Ø63 mm (2 1/2") (UL). Unión metálica de compresión para acople de dos tubos EMT Conduit de igual diámetro. Rosca hexagonal en ambos lados. Material acero con acabado de zinc. Cumple con UL 514B, NEMA FB-1, CSA C22.2 No. 18</t>
  </si>
  <si>
    <t>UNIÓN EMT CONDUIT DE COMPRESIÓN, Ø76 mm (3") (UL). Unión metálica de compresión para acople de dos tubos EMT Conduit de igual diámetro. Rosca hexagonal en ambos lados. Material acero con acabado de zinc. Cumple con UL 514B, NEMA FB-1, CSA C22.2 No. 18</t>
  </si>
  <si>
    <t>260</t>
  </si>
  <si>
    <t>CURVA EMT CONDUIT AMERICANO, Ø32 mm (1 1/4") (UL). Curva metálica de 90° para unir dos tubos EMT Conduit de igual diámetro. Cumple con UL797, Manufacturado conforme a ANSI C80.3</t>
  </si>
  <si>
    <t>CURVA EMT CONDUIT AMERICANO, Ø38 mm (1 1/2") (UL). Curva metálica de 90° para unir dos tubos EMT Conduit de igual diámetro. Cumple con UL797, Manufacturado conforme a ANSI C80.3</t>
  </si>
  <si>
    <t>CURVA EMT CONDUIT AMERICANO, Ø51 mm (2") (UL). Curva metálica de 90° para unir dos tubos EMT Conduit de igual diámetro. Cumple con UL797, Manufacturado conforme a ANSI C80.3</t>
  </si>
  <si>
    <t>CURVA EMT CONDUIT AMERICANO, Ø63 mm (2 1/2") (UL). Curva metálica de 90° para unir dos tubos EMT Conduit de igual diámetro. Cumple con UL797, Manufacturado conforme a ANSI C80.3</t>
  </si>
  <si>
    <t>CURVA EMT CONDUIT AMERICANO, Ø76 mm (3") (UL). Curva metálica de 90° para unir dos tubos EMT Conduit de igual diámetro. Cumple con UL797, Manufacturado conforme a ANSI C80.3</t>
  </si>
  <si>
    <t>CONECTOR DE COMPRESIÓN CONDUIT IMC Ø13 mm (1/2") (UL). Unión metálica de compresión para acople de dos tubos IMC-RCM Conduit de igual diámetro. Rosca hexagonal en ambos lados. Material acero. Cumple con UL 514B, NEMA FB-1, CSA C22.2 No. 18</t>
  </si>
  <si>
    <t>TUBO BIEX EMT CON FORRO, 13 mm (3/2") (UL). Tubería metálica flexible con forro.</t>
  </si>
  <si>
    <t>TUBO BIEX EMT CON FORRO, 19 mm (3/4") (UL). Tubería metálica flexible con forro.</t>
  </si>
  <si>
    <t>008540</t>
  </si>
  <si>
    <t>AERODUCTO METALICO  EMBISAGRADO UL, 222DB-U, 6,25X6,25X243,84 CMS. TIPO DE PINTURA ANSI 61, MATERIAL HIERRO #16. CUMPLE CON UL870</t>
  </si>
  <si>
    <t>AERODUCTO METALICO  EMBISAGRADO UL, 222DB-U, 7,62X7,62X60,96 CMS. TIPO DE PINTURA ANSI 61, MATERIAL HIERRO #16. CUMPLE CON UL870</t>
  </si>
  <si>
    <t>AERODUCTO METALICO  EMBISAGRADO UL, 222DB-U, 7,62X7,62X121,92 CMS. TIPO DE PINTURA ANSI 61, MATERIAL HIERRO #16. CUMPLE CON UL870</t>
  </si>
  <si>
    <t>AERODUCTO METALICO EMBISAGRADO UL, 222DB-U, 7,62X7,62X243,84 CMS. TIPO DE PINTURA ANSI 61, MATERIAL HIERRO #16. CUMPLE CON UL870</t>
  </si>
  <si>
    <t>AERODUCTO METALICO EMBISAGRADO UL, 222DB-U, 10,16X10,16X60,96 CMS. TIPO DE PINTURA ANSI 61, MATERIAL HIERRO #16. CUMPLE CON UL870</t>
  </si>
  <si>
    <t>AERODUCTO METALICO  EMBISAGRADO UL, 222DB-U, 10,16X10,16X121,92 CMS. TIPO DE PINTURA ANSI 61, MATERIAL HIERRO #16. CUMPLE CON UL870</t>
  </si>
  <si>
    <t>AERODUCTO METALICO  EMBISAGRADO UL, 222DB-U, 10,16X10,16X243,84 CMS. TIPO DE PINTURA ANSI 61, MATERIAL HIERRO #16. CUMPLE CON UL870</t>
  </si>
  <si>
    <t>CODO  45° PARA AERODUCTO EMBISAGRADO UL, 2245CH-U, 6,25X6,25 CMS. TIPO DE PINTURA ANSI 61, MATERIAL HIERRO #16. CUMPLE CON UL870</t>
  </si>
  <si>
    <t>5</t>
  </si>
  <si>
    <t>CODO  45° PARA AERODUCTO EMBISAGRADO UL, 2245CH-U, 7,62X7,62 CMS. TIPO DE PINTURA ANSI 61, MATERIAL HIERRO #16. CUMPLE CON UL870</t>
  </si>
  <si>
    <t>CODO  45° PARA AERODUCTO EMBISAGRADO UL, 2245CH-U, 10,16X10,16 CMS. TIPO DE PINTURA ANSI 61, MATERIAL HIERRO #16. CUMPLE CON UL870</t>
  </si>
  <si>
    <t>001045</t>
  </si>
  <si>
    <t>FLANGER PARA AERODUCTO UNION DE AREODUCTO EMBISAGRADO UL, 22FU, 6,25X6,25 CMS. TIPO DE PINTURA ANSI 61, MATERIAL HIERRO #16. CUMPLE CON UL870</t>
  </si>
  <si>
    <t>FLANGER PARA AERODUCTO UNION DE AREODUCTO EMBISAGRADO UL, 22FU, 7,62X7,62 CMS. TIPO DE PINTURA ANSI 61, MATERIAL HIERRO #16. CUMPLE CON UL870</t>
  </si>
  <si>
    <t>FLANGER PARA AERODUCTO  UNION DE AREODUCTO EMBISAGRADO UL, 22FU, 10,16X10,16 CMS. TIPO DE PINTURA ANSI 61, MATERIAL HIERRO #16. CUMPLE CON UL870</t>
  </si>
  <si>
    <t>UNION PARA AREODUCTO EMBISAGRADO UL, 22U-U, 6,25X6,25 CMS.  TIPO DE PINTURA ANSI 61, MATERIAL HIERRO #16. CUMPLE CON UL870</t>
  </si>
  <si>
    <t>UNION PARA AREODUCTO EMBISAGRADO UL, 22U-U,  7,62X7,62 CMS.  TIPO DE PINTURA ANSI 61, MATERIAL HIERRO #16. CUMPLE CON UL870</t>
  </si>
  <si>
    <t>UNION PARA AREODUCTO EMBISAGRADO UL, 22U-U,  10,16X10,16 CMS.  TIPO DE PINTURA ANSI 61, MATERIAL HIERRO #16. CUMPLE CON UL870</t>
  </si>
  <si>
    <t>SOPORTE COLGADOR PARA DUCTO  EMBISAGRADO UL, 22SP-U, 6,25X7,62 CMS. MATERIAL HIERRO #16. CUMPLE CON UL870</t>
  </si>
  <si>
    <t>SOPORTE COLGADOR PARA DUCTO  EMBISAGRADO UL, 22SP-U, 10,16X15,24 CMS. MATERIAL HIERRO #16. CUMPLE CON UL870</t>
  </si>
  <si>
    <t>TAPA FINAL PARA AREODUCTO EMBISAGRADO UL, 22TA-U, 6,25 CMS. MATERIAL HIERRO #16. CUMPLE CON UL870</t>
  </si>
  <si>
    <t>TAPA FINAL PARA AREODUCTO EMBISAGRADO UL, 22TA-U, 7,62 CMS. MATERIAL HIERRO #16. CUMPLE CON UL870</t>
  </si>
  <si>
    <t>TAPA FINAL PARA AREODUCTO EMBISAGRADO UL, 22TA-U, 10,16 CMS. MATERIAL HIERRO #16. CUMPLE CON UL870</t>
  </si>
  <si>
    <t>FLANGER PARA AERODUCTO BRIDAS PARA AREODUCTO EMBISAGRADO UL, 22FL-U, 6,25 CMS. MATERIAL HIERRO #16. CUMPLE CON UL870</t>
  </si>
  <si>
    <t>FLANGER PARA AERODUCTO BRIDAS  PARA AREODUCTO EMBISAGRADO UL, 22FL-U, 7,62 CMS. MATERIAL HIERRO #16. CUMPLE CON UL870</t>
  </si>
  <si>
    <t>FLANGER PARA AERODUCTO BRIDAS  PARA AREODUCTO EMBISAGRADO UL, 22FL-U, 10,16 CMS. MATERIAL HIERRO #16. CUMPLE CON UL870</t>
  </si>
  <si>
    <t>TORNILLO TODO TIPO TORNILLO PARA AREODUCTO EMBISAGRADO UL, 11-3113</t>
  </si>
  <si>
    <t>940</t>
  </si>
  <si>
    <t>050050</t>
  </si>
  <si>
    <t xml:space="preserve">CAJA RECTANGULAR EMT. PROFUNDIDAD 4,76cm. CAPACIDAD CÚBICA 213,03 centímetros cúbicos (13 pulgadas cúbicas). CON TORNILLO PARA ATERRIZADO. IGUAL O SUPERIOR A TP594 DE CROUSE-HINDS. 8 DISCOS REMOVIBLES (KNOCKOUTS) EN CARAS LATERALES DE 13mm (1/2"), 3 DISCOS REMOVIBLES EN CARA TRASERA DE 13mm (1/2"). UL LISTED </t>
  </si>
  <si>
    <t xml:space="preserve">CAJA RECTANGULAR EMT  PROFUNDIDAD 4,76cm. CAPACIDAD CÚBICA 213,03 CENTÍMETROS CÚBICO (13 PULGADAS CÚBICAS). CON TORNILLO PARA ATERRIZADO. IGUAL O SUPERIOR A TP596 DE CROUSE-HINDS. 6 DISCOS REMOVIBLES (KNOCKOUTS) EN CARAS LATERALES DE 19mm (3/4"), 3 DISCOS REMOVIBLES EN CARA TRASERA DE 13mm (1/2"). UL LISTED.  </t>
  </si>
  <si>
    <t>CAJA OCTOGONAL METALICA EMT DE 10,16cm (4") PROFUNDIDAD DE 3,81cm (1 1/2"). CAPACIDAD CÚBICA 215 CENTÍMETROS CÚBICOS (15,5 PULGADAS CÚBICAS). CON TORNILLO PARA ATERRIZADOIGUAL O SUPERIOR A TP274 DE CROUSE-HINDS. 4 DISCOS REMOVIBLES (KNOCKOUTS) EN CARAS LATERALES DE 13mm (1/2"), 5 DISCOS REMOVIBLES EN CARA TRASERA DE 13mm (1/2"). UL LISTED.</t>
  </si>
  <si>
    <t>CAJA OCTOGONAL METALICA   EMT DE 10,16cm (4") PROFUNDIDAD DE 3,81cm (1 1/2"). CAPACIDAD CÚBICA 215 CENTÍMETROS CÚBICOS (15,5 PULGADAS CÚBICAS). CON TORNILLO PARA ATERRIZADO. IGUAL O SUPERIOR A TP276 DE CROUSE-HINDS. 4 DISCOS REMOVIBLES (KNOCKOUTS) EN CARAS LATERALES DE 19mm (3/4"), 3 DISCOS REMOVIBLES EN CARA TRASERA DE 13mm (1/2"),  2 DISCOS REMOVIBLES EN CARA TRASERA DE 19mm (3/4"). UL LISTED</t>
  </si>
  <si>
    <t>004000</t>
  </si>
  <si>
    <t xml:space="preserve">TAPA METALICA CIEGA PARA OCTOGONAL CAJA OCTOGONAL . IGUAL O SUPERIOR A TP322 DE CROUSE-HINDS. </t>
  </si>
  <si>
    <t>003840</t>
  </si>
  <si>
    <t>CAJA CUADRADA  METALICA de  102mmx102mmx102mm (4"x4"X4")  NEMA 3R de parche. Acabado en pintura gris electrorevestida ANSI 61. UL 50 listed, Type 3R. CSA C22.2 No. 40 certified, Type 3R.</t>
  </si>
  <si>
    <t>CAJA CUADRADA  METALICA  de 102mmx102mmx102mm (4"x4"X4")  NEMA 3R de empotrar. Acabado en pintura gris electrorevestida ANSI 61. UL 50 listed, Type 3R. CSA C22.2 No. 40 certified, Type 3R.</t>
  </si>
  <si>
    <t>30</t>
  </si>
  <si>
    <t>20301-900-003840CAJA CUADRADA  METALICA  de 152mm x 152mm x 102mm (6"x6"x4") NEMA 3R de parche. Acabado en pintura gris electrorevestida ANSI 61. UL 50 listed, Type 3R. CSA C22.2 No. 40 certified, Type 3R.</t>
  </si>
  <si>
    <t>CAJA CUADRADA  METALICA  de 152mm x 152mm x 102mm (6"x6"x4") NEMA 3R de empotrar. Acabado en pintura gris electrorevestida ANSI 61. UL 50 listed, Type 3R. CSA C22.2 No. 40 certified, Type 3R.</t>
  </si>
  <si>
    <t>CAJA CUADRADA  METALICA de 203mm x 203mm x 102mm (8"x8"x4") NEMA 3R de parche. Acabado en pintura gris electrorevestida ANSI 61. UL 50 listed, Type 3R. CSA C22.2 No. 40 certified, Type 3R.</t>
  </si>
  <si>
    <t>CAJA CUADRADA  METALICA de 254mm x 254mm x 102mm (10"x10"x4") NEMA 3R de parche. Acabado en pintura gris electrorevestida ANSI 61. UL 50 listed, Type 3R. CSA C22.2 No. 40 certified, Type 3R.</t>
  </si>
  <si>
    <t>001505</t>
  </si>
  <si>
    <t>CONECTOR PARA CABLE CONECTORES DE RESORTE PARA EMPALME DE CONDUCTORES CALIBRES 14-6 AWG. PAQUETE DE 250 CONECTORES. CUBIERTA INTERIOR Y EXTERIOR FLEXIBLE, REUTILIZABLE, RETARDANTE A LA LLAMA, RESISTENTE A LA CORROSIÓN. LISTADO UL.</t>
  </si>
  <si>
    <t>001602</t>
  </si>
  <si>
    <t>LAMPARA REFLECTORA DE BASE GIRATORIA. REFLECTOR DE ALUMINIO DOBLE CACHERA  PARA INTERPERIE. LUMINARIA INCANDECENTE ALUMINIO PULIDO CALIDAD IGUAL O SUPERIOR A SYLVANIA MODELO1320</t>
  </si>
  <si>
    <t>195</t>
  </si>
  <si>
    <t>PLAFON SUPERFICIAL PLASTICO COLOR BLANCO igual o superior A BTICINO MODELO  P21B, PARA 150W, ROSCA E27, SISTEMA DE CABLEADO RAPIDO</t>
  </si>
  <si>
    <t>2000</t>
  </si>
  <si>
    <t xml:space="preserve">BARRA A TIERRA PARA CENTRO DE CARGA 6 CIRCUITOS </t>
  </si>
  <si>
    <t>008800</t>
  </si>
  <si>
    <t xml:space="preserve">BASE PARA FOTOCELDA 1000W/1800 VA480 VAC CALIDAD IGUAL O SUPERIOR A BASE 476-71 DE FISHER PIERCE. </t>
  </si>
  <si>
    <t>APAGADOR SENCILLO DE COLOR BLANCO, GRADO INDUSTRIAL ESPECIFICADO PARA APLICACIONES DE EXTRA USO PESADO 15A, 120/277 VAC UN POLO AUTOATERRIZADO, CABLEADO LATERAL Y TRASERO CALIDA IGUAL O SUPERIOR A 1201-2W LEVITRO.</t>
  </si>
  <si>
    <t xml:space="preserve">APAGADOR DOBLE DE COLOR BLANCO, 15A, 120V, IGUAL O SUPERIOR A 690W DE LEGRAND CON TAPA DE ALUMINIO INCLUIDA IGUAL O SUPERIOR A SS8 DE LEGRAND  </t>
  </si>
  <si>
    <t>APAGADOR DE 4 VIAS DE COLOR BLANCO, GRADO INDUSTRIAL ESPECIFICADO PARA APLICACIONES DE EXTRA USO PESADO 15A, 120/277 VAC UN POLO AUTOATERRIZADO, CABLEADO LATERAL Y TRASERO CALIDA IGUAL O SUPERIOR A 1204-2W LEVITRO.</t>
  </si>
  <si>
    <t>APAGADOR DE 3 VIAS DE COLOR BLANCO, GRADO INDUSTRIAL ESPECIFICADO PARA APLICACIONES DE EXTRA USO PESADO 15A, 120/277 VAC UN POLO AUTOATERRIZADO, CABLEADO LATERAL Y TRASERO CALIDA IGUAL O SUPERIOR A 1203-2W LEVITRO.</t>
  </si>
  <si>
    <t>CORDON ESPIRAL PARA TELEFONO COLOR MARFIL  4 HILOS, 2.10 METROS DE LARGO, 2 CONECTORES MACHO PARA AURICULAR.</t>
  </si>
  <si>
    <t>LAMPARA FLUORESCENTE  LUMINARIA LED PARA ÁMBIENTES HÚMEDOS O CONTAMINADOS, MULTIVOLTAJE, PARA DOS TUBOS LED GLASS ECO, 6000 LÚMENES. SIMILAR A UL705-SMD-S2-4-6000LM-48 DE SYLVANIA.</t>
  </si>
  <si>
    <t>400</t>
  </si>
  <si>
    <t xml:space="preserve"> TUBO FLUORESCENTE   
TUBO FLUORESCENTE CONSUMO 17W, LONGITUD 60,96cm (24"), VIDA PROMEDIO 20000h, 1350 LÚMENES, ÍNDICE DE RENDIMINETO DE COLOR 82, TEMPERATURA DE COLOR 6500K. IGUAL O SUPERIOR A F17 T8/65K DE SYLVANIA</t>
  </si>
  <si>
    <t>1 TUBO  FLUORESCENTE                                                                                              TUBO FLUORESCENTE CONSUMO 32W, LONGITUD 121,92cm (48"), VIDA PROMEDIO 20000h, 2950 LÚMENES, ÍNDICE DE RENDIMINETO DE COLOR 82, TEMPERATURA DE COLOR 6500K. IGUAL O SUPERIOR A F17 T8/65K DE SYLVANIA</t>
  </si>
  <si>
    <t>5000</t>
  </si>
  <si>
    <t>PLACA DE ACERO INOXIDABLE CIEGA                            PLACA DE ACERO INOXIDABLE TAMAÑO ESTANDAR PARA APAGADOR 1 GANG, IGUAL O SUPERIOR A 84001-40 DE LEVITON.</t>
  </si>
  <si>
    <t xml:space="preserve">NTERRUPTORES                                                                   INTERUPTOR TERMOMAGNETICO DE PRESION 30A, 3 POLO, 120 V/240, CAPACIDAD 10KAIC, CH 330                                          </t>
  </si>
  <si>
    <t>NTERRUPTORES                                                                                                                  INTERUPTOR TERMOMAGNETICO DE PRESION 40A, 3 POLO, 120 V/240, CAPACIDAD 10KAIC,  CH340</t>
  </si>
  <si>
    <t xml:space="preserve">INTERRUPTORES                                                                   INTERUPTOR TERMOMAGNETICO DE PRESION 50A, 3 POLO, 120 V/240, CAPACIDAD 10KAIC, CH350                                             </t>
  </si>
  <si>
    <t xml:space="preserve">INTERRUPTORES                                                                  INTERUPTOR TERMOMAGNETICO DE PRESION 60A, 3 POLO, 120 V/240, CAPACIDAD 10KAIC,  CH360                                              </t>
  </si>
  <si>
    <t>INTERRUPTORES                                                                  INTERUPTOR TERMOMAGNETICO DE PRESION 90A, 3 POLO, 120 V/240, CAPACIDAD 10KAIC,  CH390</t>
  </si>
  <si>
    <t>INTERRUPTORES                                                                  INTERUPTOR TERMOMAGNETICO DE PRESION 100A, 3 POLO, 120 V/240, CAPACIDAD 10KAIC, CH3100</t>
  </si>
  <si>
    <t>INTERRUPTORES                                                                    INTERUPTOR TERMOMAGNETICO DE PRESION 100A, 3 POLO, 120 V/240, CAPACIDAD 10KAIC, CH3125</t>
  </si>
  <si>
    <t>INTERRUPTORES                                                                  INTERUPTOR TERMOMAGNETICO DE PRESION 20A, 1 POLO, 120 V, CAPACIDAD 10KAIC, CON PROTECCIÓN DE INTERRUPCIÓN DE CIRCUITO POR FALLA A TIERRA. CH120AF.</t>
  </si>
  <si>
    <t>INTERRUPTORES                                                                  INTERRUPTOR TERMOMAGNÉTICO INDUSTRIAL 60A, 2 POLOS, 600 VAC. CAPACIDAD INTERRUPTIVA 14KAIC A 480 VAC. FDB2060L</t>
  </si>
  <si>
    <t>INTERRUPTORES                                                                    INTERRUPTOR TERMOMAGNÉTICO INDUSTRIAL 70A, 2 POLOS, 600 VAC. CAPACIDAD INTERRUPTIVA 14KAIC A 480 VAC. FDB2090L</t>
  </si>
  <si>
    <t>4</t>
  </si>
  <si>
    <t>INTERRUPTORES                                                                    INTERRUPTOR TERMOMAGNÉTICO INDUSTRIAL 80A, 2 POLOS, 600 VAC. CAPACIDAD INTERRUPTIVA 14KAIC A 480 VAC. FDB2080L</t>
  </si>
  <si>
    <t>INTERRUPTORES                                                                  INTERRUPTOR TERMOMAGNÉTICO INDUSTRIAL 100A, 2 POLOS, 600 VAC. CAPACIDAD INTERRUPTIVA 14KAIC A 480 VAC. FDB2100L</t>
  </si>
  <si>
    <t>INTERRUPTORES                                                                  INTERRUPTOR TERMOMAGNÉTICO INDUSTRIAL 125A, 2 POLOS, 600 VAC. CAPACIDAD INTERRUPTIVA 14KAIC A 480 VAC. FDB2125L</t>
  </si>
  <si>
    <t>INTERRUPTORES                                                                  INTERRUPTOR TERMOMAGNÉTICO INDUSTRIAL 150A, 2 POLOS, 600 VAC. CAPACIDAD INTERRUPTIVA 14KAIC A 480 VAC. FDB2150L</t>
  </si>
  <si>
    <t>INTERRUPTORES                                                                    INTERRUPTOR TERMOMAGNÉTICO INDUSTRIAL 225A, 2 POLOS, 600 VAC. CAPACIDAD INTERRUPTIVA 14KAIC A 480 VAC. FDB2225L</t>
  </si>
  <si>
    <t>INTERRUPTORES                                                                   INTERRUPTOR TERMOMAGNÉTICO INDUSTRIAL 70A, 3 POLOS, 600 VAC. CAPACIDAD INTERRUPTIVA 14KAIC A 480 VAC. FDB2090L</t>
  </si>
  <si>
    <t>INTERRUPTORES                                                                       INTERRUPTOR TERMOMAGNÉTICO INDUSTRIAL 300A, 3 POLOS, 600 VAC. CAPACIDAD INTERRUPTIVA 35KAIC A 480 VAC. KD3300L</t>
  </si>
  <si>
    <t>INTERRUPTORES                                                                     INTERRUPTOR TERMOMAGNÉTICO INDUSTRIAL 400A, 3 POLOS, 600 VAC. CAPACIDAD INTERRUPTIVA 65KAIC A 480 VAC. HLD3400L</t>
  </si>
  <si>
    <t>CENTRO DE CARGA                                                              CENTRO DE CARGA CH DE EMPOTRAR 12 ESPACIOS, TRIFASICO, BARRAS DE 125 AMP, BT12, N/S, 120/240. IGUAL O SUPERIOR A CH12BTF</t>
  </si>
  <si>
    <t>14</t>
  </si>
  <si>
    <t>CENTRO DE CARGA                                                              CENTRO DE CARGA CH DE EMPOTRAR 18 ESPACIOS, TRIFASICO, BARRAS DE 125 AMP, BT18, N/S, 120/240. IGUAL O SUPERIOR A CH18CTF</t>
  </si>
  <si>
    <t>CENTRO DE CARGA                                                              CENTRO DE CARGA CH DE EMPOTRAR 24 ESPACIOS, TRIFASICO, BARRAS DE 200 AMP, BT24, N/S, 120/240. IGUAL O SUPERIOR A CH24ET200F</t>
  </si>
  <si>
    <t>CENTRO DE CARGA                                                              CENTRO DE CARGA CH DE EMPOTRAR 42 ESPACIOS, TRIFASICO, BARRAS DE 200 AMP, BT42, N/S, 120/240. IGUAL O SUPERIOR A CH42GT200F</t>
  </si>
  <si>
    <t>6</t>
  </si>
  <si>
    <t>2CENTRO DE CARGA                                                              CENTRO DE CARGA DE PARCHE 16 ESPACIOS, MONOFASICO, BARRAS DE 100 AMP. CON BREAKER PRINCIPAL INSTALADO DE FÁBRICA QOM70.  INCLUYE BARRA DE TIERRA. CALIDAD IGUAL O SUPERIOR A QO116M100, CUBIERTA QOC20U100S</t>
  </si>
  <si>
    <t>CENTRO DE CARGA                                                                   CENTRO DE CARGA DE PARCHE 16 ESPACIOS, MONOFASICO, BARRAS DE 100 AMP. CON BREAKER PRINCIPAL INSTALADO DE FÁBRICA QOM90.  INCLUYE BARRA DE TIERRA. CALIDAD IGUAL O SUPERIOR A QO116M100, CUBIERTA QOC20U100S</t>
  </si>
  <si>
    <t>CENTRO DE CARGA                                                              CENTRO DE CARGA DE PARCHE 30 ESPACIOS, MONOFASICO, BARRAS DE 200 AMP. CON BREAKER PRINCIPAL INSTALADO DE FÁBRICA QOM100. INCLUYE BARRA DE TIERRA. CALIDAD IGUAL O SUPERIOR A QO130M200, CUBIERTA QOC30US</t>
  </si>
  <si>
    <t>CENTRO DE CARGA                                                              CENTRO DE CARGA DE PARCHE 30 ESPACIOS, TRIFÁSICO, BARRAS DE 125 AMP. CON BREAKER PRINCIPAL INSTALADO DE FÁBRICA QDL32090. INCLUYE BARRA DE TIERRA. CALIDAD IGUAL O SUPERIOR A QO330MQ125 CUBIERTA, QOC342MQS</t>
  </si>
  <si>
    <t>2CENTRO DE CARGA                                                              CENTRO DE CARGA DE PARCHE 42 ESPACIOS, TRIFÁSICO, BARRAS DE 225 AMP. CON BREAKER PRINCIPAL INSTALADO DE FÁBRICA QDL32150. INCLUYE BARRA DE TIERRA. CALIDAD IGUAL O SUPERIOR A QO342MQ225 CUBIERTA QOC342MQS</t>
  </si>
  <si>
    <t>BULBO DE SODIO, BULBO DE SODIO PARA LAMPARA LUMINARIA METALAR MHXL-T5-1500-MT-LL, 1500 WATTS MODELO M1500/U CALIDAD IGUAL o SUPERIOR A SYLVANIA</t>
  </si>
  <si>
    <t>BULBO DE SODIO                                                       BULBOS DE SODIO PARA LAMPARA ILUMINARIA DE
ALUMBRADO PUBLICO 2250-2-400HPS-240V 400
WATTS</t>
  </si>
  <si>
    <t>TUBO FLUORESCENTE                                                 TUBO FLUORESCENTE. TUBO FLUORESCENTE F096 T8 120 V LUZ BLANCA 4100K</t>
  </si>
  <si>
    <t>CENTRO DE EMPOTRAR.                                                                                 CENTRO DE EMPOTRAR. CENTRO DE CARGA PB DE
EMPOTRAR 42 ESPACIOS, TRIFASICO, BARRAS DE
225 AMP, BT42, N/S, 120/240. CALIDAD IGUAL O
SUPERIOR A PB424CC225F</t>
  </si>
  <si>
    <t>001120</t>
  </si>
  <si>
    <t>TUBO CONDUIT 5,08 CM                                             
TUBO PVC CONDUIT 51 MM ( 2 pulgadas)</t>
  </si>
  <si>
    <t>CABLE TSJ 2 X 8 CON SELLO U.L Aislamiento de los
Conductores de PVC y del conjunto una cubierta
externa de PVC, Diseñado para Operar a un Voltaje
máximo de 600 voltios, Con Normas Internacionales
ASTM B3, B174, UL-62 y normas internas de
fabricación de diseño de Phelps Dodge
Centroamérica.</t>
  </si>
  <si>
    <t xml:space="preserve">METROS </t>
  </si>
  <si>
    <t xml:space="preserve">UNION IMC CONDUIT DE PRESIÓN, 25 mm (1") Unión metálica de comprensión para acople de dos tubos IMC-RCM Coduit de igual diametro, rosca exagonal en ambos lados material acero  que cumpla con UL 514B, NEMA FB-1 CSA C 22.2 No 18 </t>
  </si>
  <si>
    <r>
      <t xml:space="preserve">UNION CONDUIT IMC CONDUIT DE PRESIÓN, 32 mm (1 </t>
    </r>
    <r>
      <rPr>
        <vertAlign val="superscript"/>
        <sz val="11"/>
        <rFont val="Arial"/>
        <family val="2"/>
      </rPr>
      <t>1</t>
    </r>
    <r>
      <rPr>
        <sz val="11"/>
        <rFont val="Arial"/>
        <family val="2"/>
      </rPr>
      <t>/</t>
    </r>
    <r>
      <rPr>
        <vertAlign val="subscript"/>
        <sz val="11"/>
        <rFont val="Arial"/>
        <family val="2"/>
      </rPr>
      <t>4</t>
    </r>
    <r>
      <rPr>
        <sz val="11"/>
        <rFont val="Arial"/>
        <family val="2"/>
      </rPr>
      <t xml:space="preserve">")  Unión metálica de comprensión para acople de dos tubos IMC-RCM Coduit de igual diametro, rosca exagonal en ambos lados material acero  que cumpla con UL 514B, NEMA FB-1 CSA C 22.2 No 18 </t>
    </r>
  </si>
  <si>
    <r>
      <t xml:space="preserve">UNION CONDUIT IMC CONDUIT DE PRESIÓN, 38 mm (1 </t>
    </r>
    <r>
      <rPr>
        <vertAlign val="superscript"/>
        <sz val="11"/>
        <rFont val="Arial"/>
        <family val="2"/>
      </rPr>
      <t>1</t>
    </r>
    <r>
      <rPr>
        <sz val="11"/>
        <rFont val="Arial"/>
        <family val="2"/>
      </rPr>
      <t>/</t>
    </r>
    <r>
      <rPr>
        <vertAlign val="subscript"/>
        <sz val="11"/>
        <rFont val="Arial"/>
        <family val="2"/>
      </rPr>
      <t>2</t>
    </r>
    <r>
      <rPr>
        <sz val="11"/>
        <rFont val="Arial"/>
        <family val="2"/>
      </rPr>
      <t xml:space="preserve">") Unión metálica de comprensión para acople de dos tubos IMC-RCM Coduit de igual diametro, rosca exagonal en ambos lados material acero  que cumpla con UL 514B, NEMA FB-1 CSA C 22.2 No 18 </t>
    </r>
  </si>
  <si>
    <t xml:space="preserve">UNION CONDUIT IMC CONDUIT DE PRESIÓN, 51 mm (2") Unión metálica de comprensión para acople de dos tubos IMC-RCM Coduit de igual diametro, rosca exagonal en ambos lados material acero  que cumpla con UL 514B, NEMA FB-1 CSA C 22.2 No 18 </t>
  </si>
  <si>
    <t>CONECTOR EMT DE PRESION, Ø51 mm (2"). Conector metálico de compresión para unir un tubo EMT Conduit a cajas o cerramientos eléctricos. Rosca hexagonal. Material acero con acabado de zinc. Cumple con UL 514B, NEMA FB-1, CSA C22.2 No. 18</t>
  </si>
  <si>
    <t>TUBO CONDUIT IMC Ø13 mm (1/2") (UL). Ducto metálico de sección transversal circular. Exterior galvanizado protegido contra  la corrosión y la abrasión e interior recubierto de lubricante altamente resistente a la corrosión. Longitud 3,05m con tolerancia de ± 6,35mm. Cumple con UL1242, Manufacturado conforme a ANSI C80.6</t>
  </si>
  <si>
    <t>TUBO CONDUIT IMC Ø19 mm (3/4") (UL). Ducto metálico de sección transversal circular. Exterior galvanizado protegido contra  la corrosión y la abrasión e interior recubierto de lubricante altamente resistente a la corrosión. Longitud 3,05m con tolerancia de ± 6,35mm. Cumple con UL1242, Manufacturado conforme a ANSI C80.6</t>
  </si>
  <si>
    <t>TUBO CONDUIT IMC Ø25 mm (1") (UL). Ducto metálico de sección transversal circular. Exterior galvanizado protegido contra  la corrosión y la abrasión e interior recubierto de lubricante altamente resistente a la corrosión. Longitud 3,05m con tolerancia de ± 6,35mm. Cumple con UL1242, Manufacturado conforme a ANSI C80.6</t>
  </si>
  <si>
    <t>TUBO CONDUIT IMC Ø32 mm (1 1/4") (UL). Ducto metálico de sección transversal circular. Exterior galvanizado protegido contra  la corrosión y la abrasión e interior recubierto de lubricante altamente resistente a la corrosión. Longitud 3,05m con tolerancia de ± 6,35mm. Cumple con UL1242, Manufacturado conforme a ANSI C80.6</t>
  </si>
  <si>
    <t>TUBO CONDUIT IMC Ø38 mm (1 1/2") (UL). Ducto metálico de sección transversal circular. Exterior galvanizado protegido contra  la corrosión y la abrasión e interior recubierto de lubricante altamente resistente a la corrosión. Longitud 3,05m con tolerancia de ± 6,35mm. Cumple con UL1242, Manufacturado conforme a ANSI C80.6</t>
  </si>
  <si>
    <t>TUBO CONDUIT IMC Ø51 mm (2") (UL). Ducto metálico de sección transversal circular. Exterior galvanizado protegido contra  la corrosión y la abrasión e interior recubierto de lubricante altamente resistente a la corrosión. Longitud 3,05m con tolerancia de ± 6,35mm. Cumple con UL1242, Manufacturado conforme a ANSI C80.6</t>
  </si>
  <si>
    <t>UNIÓN CONDUIT IMC DE PRESIÓN Ø13 mm (1/2") (UL). Unión metálica de compresión para acople de dos tubos IMC-RCM Conduit de igual diámetro. Rosca hexagonal en ambos lados. Material acero. Cumple con UL 514B, NEMA FB-1, CSA C22.2 No. 18</t>
  </si>
  <si>
    <t>UNIÓN CONDUIT IMC DE PRESIÓN Ø19 mm (3/4") (UL). Unión metálica de compresión para acople de dos tubos IMC-RCM Conduit de igual diámetro. Rosca hexagonal en ambos lados. Material acero. Cumple con UL 514B, NEMA FB-1, CSA C22.2 No. 18</t>
  </si>
  <si>
    <t>CURVA CONDUIT IMC Ø13 mm (1/2") (UL). Unión metálica de compresión para acople de dos tubos IMC-RCM Conduit de igual diámetro. Rosca hexagonal en ambos lados. Material acero. Cumple con UL 514B, NEMA FB-1, CSA C22.2 No. 18</t>
  </si>
  <si>
    <t xml:space="preserve"> CURVA CONDUIT IMC Ø19 mm (3/4") (UL). Unión metálica de compresión para acople de dos tubos IMC-RCM Conduit de igual diámetro. Rosca hexagonal en ambos lados. Material acero. Cumple con UL 514B, NEMA FB-1, CSA C22.2 No. 18</t>
  </si>
  <si>
    <t>CURVA CONDUIT IMC Ø 25 mm (1") (UL). Unión metálica de compresión para acople de dos tubos IMC-RCM Conduit de igual diámetro. Rosca hexagonal en ambos lados. Material acero. Cumple con UL 514B, NEMA FB-1, CSA C22.2 No. 18</t>
  </si>
  <si>
    <t>CURVA CONDUIT IMC Ø32 mm (1 1/4") (UL). Unión metálica de compresión para acople de dos tubos IMC-RCM Conduit de igual diámetro. Rosca hexagonal en ambos lados. Material acero. Cumple con UL 514B, NEMA FB-1, CSA C22.2 No. 18</t>
  </si>
  <si>
    <t>CURVA CONDUIT IMC Ø38 mm (1 1/2") (UL). Unión metálica de compresión para acople de dos tubos IMC-RCM Conduit de igual diámetro. Rosca hexagonal en ambos lados. Material acero. Cumple con UL 514B, NEMA FB-1, CSA C22.2 No. 18</t>
  </si>
  <si>
    <t>CURVA CONDUIT IMC Ø51 mm (2") (UL). Unión metálica de compresión para acople de dos tubos IMC-RCM Conduit de igual diámetro. Rosca hexagonal en ambos lados. Material acero. Cumple con UL 514B, NEMA FB-1, CSA C22.2 No. 18</t>
  </si>
  <si>
    <t>001125</t>
  </si>
  <si>
    <t xml:space="preserve">TUBO PVC CONDUIT  TIPO SCH 40,  Ø19 mm (3/4") (UL). Cumple con UL651, Federal Specification WC1094A, NEMA TC-2 </t>
  </si>
  <si>
    <t xml:space="preserve"> TUBO PVC CONDUIT TIPO SCH 40,  Ø32 mm (1 1/4") (UL). Cumple con UL651, Federal Specification WC1094A, NEMA TC-2 </t>
  </si>
  <si>
    <t xml:space="preserve"> TUBO PVC CONDUIT TIPO SCH 40,  Ø51 mm (2") (UL). Cumple con UL651, Federal Specification WC1094A, NEMA TC-2 </t>
  </si>
  <si>
    <t xml:space="preserve"> TUBO PVC CONDUIT TIPO SCH 40,  Ø63 mm (2 1/2") (UL). Cumple con UL651, Federal Specification WC1094A, NEMA TC-2 </t>
  </si>
  <si>
    <t xml:space="preserve">TUBO PVC CONDUIT TIPO SCH 40,  Ø76 mm (3") (UL). Cumple con UL651, Federal Specification WC1094A, NEMA TC-2 </t>
  </si>
  <si>
    <t xml:space="preserve">UNIÓN CONDUIT PVC TIPO SCH 40,  Ø13 mm (1/2") (UL). Cumple con UL651, Federal Specification WC1094A, NEMA TC-2 </t>
  </si>
  <si>
    <t xml:space="preserve">UNIÓN CONDUIT PVC TIPO SCH 40,  Ø19 mm (3/4") (UL). Cumple con UL651, Federal Specification WC1094A, NEMA TC-2 </t>
  </si>
  <si>
    <t xml:space="preserve">UNIÓN CONDUIT PVC TIPO SCH 40,  Ø25 mm (1") (UL). CCumple con UL651, Federal Specification WC1094A, NEMA TC-2 </t>
  </si>
  <si>
    <t xml:space="preserve">UNIÓN CONDUIT PVC TIPO SCH 40,  Ø32 mm (1 1/4") (UL). Cumple con UL651, Federal Specification WC1094A, NEMA TC-2 </t>
  </si>
  <si>
    <t xml:space="preserve">UNIÓN CONDUIT PVC TIPO SCH 40,  Ø38 mm (1 1/2") (UL). Cumple con UL651, Federal Specification WC1094A, NEMA TC-2 </t>
  </si>
  <si>
    <t xml:space="preserve"> UNIÓN CONDUIT PVC TIPO SCH 40,  Ø51 mm (2") (UL). Cumple con UL651, Federal Specification WC1094A, NEMA TC-2 </t>
  </si>
  <si>
    <t xml:space="preserve"> UNIÓN CONDUIT PVC TIPO SCH 40,  Ø63 mm (2 1/2") (UL). Cumple con UL651, Federal Specification WC1094A, NEMA TC-2 </t>
  </si>
  <si>
    <t xml:space="preserve">UNIÓN CONDUIT PVC TIPO SCH 40,  Ø76 mm (3") (UL). Cumple con UL651, Federal Specification WC1094A, NEMA TC-2 </t>
  </si>
  <si>
    <t xml:space="preserve">CURVA CONDUIT PVC TIPO SCH 40,  Ø13 mm (1/2") (UL). Cumple con UL651, Federal Specification WC1094A, NEMA TC-2 </t>
  </si>
  <si>
    <t>000175</t>
  </si>
  <si>
    <t xml:space="preserve"> CURVA CONDUIT PVC TIPO SCH 40,  Ø19 mm (3/4") (UL). Cumple con UL651, Federal Specification WC1094A, NEMA TC-2 </t>
  </si>
  <si>
    <t xml:space="preserve">CURVA CONDUIT PVC TIPO SCH 40,  Ø25 mm (1") (UL). CCumple con UL651, Federal Specification WC1094A, NEMA TC-2 </t>
  </si>
  <si>
    <t xml:space="preserve">CURVA CONDUIT PVC TIPO SCH 40,  Ø32 mm (1 1/4") (UL). Cumple con UL651, Federal Specification WC1094A, NEMA TC-2 </t>
  </si>
  <si>
    <t xml:space="preserve">CURVA CONDUIT PVC TIPO SCH 40,  Ø38 mm (1 1/2") (UL). Cumple con UL651, Federal Specification WC1094A, NEMA TC-2 </t>
  </si>
  <si>
    <t xml:space="preserve">CURVA CONDUIT PVC TIPO SCH 40,  Ø51 mm (2") (UL). Cumple con UL651, Federal Specification WC1094A, NEMA TC-2 </t>
  </si>
  <si>
    <t xml:space="preserve"> CURVA CONDUIT PVC TIPO SCH 40,  Ø63 mm (2 1/2") (UL). Cumple con UL651, Federal Specification WC1094A, NEMA TC-2 </t>
  </si>
  <si>
    <t xml:space="preserve">CURVA CONDUIT PVC TIPO SCH 40,  Ø76 mm (3") (UL). Cumple con UL651, Federal Specification WC1094A, NEMA TC-2 </t>
  </si>
  <si>
    <t>CONECTOR PARA TUBO BIEX  RECTO  EMT CON FORRO, 13mm (1/2")  (UL)</t>
  </si>
  <si>
    <t>CONECTOR PARA TUBO BIEX  RECTO PARA EMT CON FORRO, 19mm (3/4")  (UL)</t>
  </si>
  <si>
    <t xml:space="preserve">CONECTOR PARA TUBO BIEX CURVO EMT CON FORRO, 13mm (1/2")  </t>
  </si>
  <si>
    <t>Cable No. 8 AWG RHW-2/USE-2 Verde (UL). Monoconductor de cobre suave recocido, aislante a base de polietileno de cadena cruzada XLPe protegido por chaqueta de nylon. Especificado para 600 VAC. Temperatura máxima de operación 90 °C. Cumple con UL44, UL854. Carrete de 500m.</t>
  </si>
  <si>
    <t>3000</t>
  </si>
  <si>
    <t>Cable No. 6 AWG RHW-2/USE-2 Negro (UL). Monoconductor de cobre suave recocido, aislante a base de polietileno de cadena cruzada XLPe protegido por chaqueta de nylon. Especificado para 600 VAC. Temperatura máxima de operación 90 °C. Cumple con UL44, UL854. Carrete de 500m.</t>
  </si>
  <si>
    <t>Cable No. 6 AWG RHW-2/USE-2 Rojo (UL). Monoconductor de cobre suave recocido, aislante a base de polietileno de cadena cruzada XLPe protegido por chaqueta de nylon. Especificado para 600 VAC. Temperatura máxima de operación 90 °C. Cumple con UL44, UL854. Carrete de 500m.</t>
  </si>
  <si>
    <t>Cable No. 6 AWG RHW-2/USE-2 Azul (UL). Monoconductor de cobre suave recocido, aislante a base de polietileno de cadena cruzada XLPe protegido por chaqueta de nylon. Especificado para 600 VAC. Temperatura máxima de operación 90 °C. Cumple con UL44, UL854. Carrete de 500m.</t>
  </si>
  <si>
    <t>Cable No. 6 AWG RHW-2/USE-2 Blanco (UL). Monoconductor de cobre suave recocido, aislante a base de polietileno de cadena cruzada XLPe protegido por chaqueta de nylon. Especificado para 600 VAC. Temperatura máxima de operación 90 °C. Cumple con UL44, UL854. Carrete de 500m.</t>
  </si>
  <si>
    <t>Cable No. 4 AWG RHW-2/USE-2 Negro (UL). Monoconductor de cobre suave recocido, aislante a base de polietileno de cadena cruzada XLPe protegido por chaqueta de nylon. Especificado para 600 VAC. Temperatura máxima de operación 90 °C. Cumple con UL44, UL854. Carrete de 500m.</t>
  </si>
  <si>
    <t>00001</t>
  </si>
  <si>
    <t>Cable No. 4 AWG RHW-2/USE-2 Rojo (UL). Monoconductor de cobre suave recocido, aislante a base de polietileno de cadena cruzada XLPe protegido por chaqueta de nylon. Especificado para 600 VAC. Temperatura máxima de operación 90 °C. Cumple con UL44, UL854. Carrete de 500m.</t>
  </si>
  <si>
    <t>Cable No. 4 AWG RHW-2/USE-2 Azul (UL). Monoconductor de cobre suave recocido, aislante a base de polietileno de cadena cruzada XLPe protegido por chaqueta de nylon. Especificado para 600 VAC. Temperatura máxima de operación 90 °C. Cumple con UL44, UL854. Carrete de 500m.</t>
  </si>
  <si>
    <t>Cable No. 4 AWG RHW-2/USE-2 Blanco (UL). Monoconductor de cobre suave recocido, aislante a base de polietileno de cadena cruzada XLPe protegido por chaqueta de nylon. Especificado para 600 VAC. Temperatura máxima de operación 90 °C. Cumple con UL44, UL854. Carrete de 500m.</t>
  </si>
  <si>
    <t>Cable No. 2 AWG RHW-2/USE-2 Negro (UL). Monoconductor de cobre suave recocido, aislante a base de polietileno de cadena cruzada XLPe protegido por chaqueta de nylon. Especificado para 600 VAC. Temperatura máxima de operación 90 °C. Cumple con UL44, UL854. Carrete de 500m.</t>
  </si>
  <si>
    <t>Cable No. 2 AWG RHW-2/USE-2 Rojo (UL). Monoconductor de cobre suave recocido, aislante a base de polietileno de cadena cruzada XLPe protegido por chaqueta de nylon. Especificado para 600 VAC. Temperatura máxima de operación 90 °C. Cumple con UL44, UL854. Carrete de 500m.</t>
  </si>
  <si>
    <t>Cable No. 2 AWG RHW-2/USE-2 Azul (UL). Monoconductor de cobre suave recocido, aislante a base de polietileno de cadena cruzada XLPe protegido por chaqueta de nylon. Especificado para 600 VAC. Temperatura máxima de operación 90 °C. Cumple con UL44, UL854. Carrete de 500m.</t>
  </si>
  <si>
    <t>Cable No. 2 AWG RHW-2/USE-2 Blanco (UL). Monoconductor de cobre suave recocido, aislante a base de polietileno de cadena cruzada XLPe protegido por chaqueta de nylon. Especificado para 600 VAC. Temperatura máxima de operación 90 °C. Cumple con UL44, UL854. Carrete de 500m.</t>
  </si>
  <si>
    <t>20304-130-000001 Cable No. 1/0 AWG RHW-2/USE-2 Negro (UL). Monoconductor de cobre suave recocido, aislante a base de polietileno de cadena cruzada XLPe protegido por chaqueta de nylon. Especificado para 600 VAC. Temperatura máxima de operación 90 °C. Cumple con UL44, UL854. Carrete de 500m.</t>
  </si>
  <si>
    <t>Cable No. 2/0 AWG RHW-2/USE-2Negro (UL). Monoconductor de cobre suave recocido, aislante a base de polietileno de cadena cruzada XLPe protegido por chaqueta de nylon. Especificado para 600 VAC. Temperatura máxima de operación 90 °C. Cumple con UL44, UL854. Carrete de 500m.</t>
  </si>
  <si>
    <t>Cable No. 3/0 AWG RHW-2/USE-2 Negro (UL). Monoconductor de cobre suave recocido, aislante a base de polietileno de cadena cruzada XLPe protegido por chaqueta de nylon. Especificado para 600 VAC. Temperatura máxima de operación 90 °C. Cumple con UL44, UL854. Carrete de 500m.</t>
  </si>
  <si>
    <t>20304-130-000001 Cable No. 4/0 AWG RHW-2/USE-2 Negro (UL). Monoconductor de cobre suave recocido, aislante a base de polietileno de cadena cruzada XLPe protegido por chaqueta de nylon. Especificado para 600 VAC. Temperatura máxima de operación 90 °C. Cumple con UL44, UL854. Carrete de 500m.</t>
  </si>
  <si>
    <t>LAMPARA FLUORECENTE                                                
 LUMINARIA LED PARA ÁMBIENTES HÚMEDOS O CONTAMINADOS. CLASIFICACIÓN IP65. INSTALACIÓN SOBREPUESTA SOBRE CIELORRASO. MULTIVOLTAJE. PARA DOS BARRAS LED. ÍNDICE DE RENDIMIENTO DEL COLOR 84, EFICACIA LÚMINICA MÍNIMA 100 LM/W. INCLUYE BALASTRO DE EMERGENCIA INSTALADO DE FÁBRICA. IGUAL O SUPERIOR A UL705LED-SMD-S2-2-4200LM-24 DE SYLVANIA.</t>
  </si>
  <si>
    <t>LAMPARA FLUORECENTE                                                    LUMINARIA LED DE BAJO PERFIL PARA INSTALACIÓN EN CIELO SUSPENDIDO. MULTIVOLTAJE, 6000 LÚMENES. DIMENSIONES 1217X602mm. EFICIENCIA 120 LM/W. ÍNDICE DE RENDIMIENTO DEL COLOR 84. TEMPERATURA DEL COLOR 4000K. IGUAL O SUPERIOR A UL503LED-SMD-S2-4-6000-2X4-OPAL</t>
  </si>
  <si>
    <t>LAMPARA FLUORECENTE                                                                                                                                                                                                                                         LUMINARIA LED PARA EXTERIORES PARA SOBREPONER EN MURO O PARED. CLASIFICACIÓN IP65.  VOLTAJE 100-240 VAC, VIDA PROMEDIO 35000h, LÚMENES 2050, ÍNDICE DE RENDIMIENTO DE COLOR 80, TEMPERATURA DEL COLOR 6500K. LÚMENES: 2000 LM MÏNIMO. IGUAL O SUPERIOR A LQ-LED/30W/65/S DE TECNOLITE.</t>
  </si>
  <si>
    <t>20304-125-000001 INTERRUPTORES                                                                                                                                                                                                                                                      INTERRUPTOR TERMOMAGNÉTICO INDUSTRIAL 125A, 3 POLOS, 600 VAC. CAPACIDAD INTERRUPTIVA 35KAIC A 480 VAC. JD3125L. ESTANDARES Y NORMAS: NMX-J-266-1 994 ANCE. NEMA AB1 -1 986 IEC 1 57-1 (P1 Y P2) PARTE 1 , UL 489.</t>
  </si>
  <si>
    <t>20304-125-000001 INTERRUPTORES                                                                                                                                                                                                                                                    INTERRUPTOR TERMOMAGNÉTICO INDUSTRIAL 150A, 3 POLOS, 600 VAC. CAPACIDAD INTERRUPTIVA 35KAIC A 480 VAC. JD3150L. ESTANDARES Y NORMAS: NMX-J-266-1 994 ANCE. NEMA AB1 -1 986 IEC 1 57-1 (P1 Y P2) PARTE 1 , UL 489.</t>
  </si>
  <si>
    <t>INTERRUPTORES                                                                                                                                                                                                                                                       INTERRUPTOR TERMOMAGNÉTICO INDUSTRIAL 175A, 3 POLOS, 600 VAC. CAPACIDAD INTERRUPTIVA 35KAIC A 480 VAC. JD3175L. ESTANDARES Y NORMAS: NMX-J-266-1 994 ANCE. NEMA AB1 -1 986 IEC 1 57-1 (P1 Y P2) PARTE 1 , UL 489.</t>
  </si>
  <si>
    <t>INTERRUPTORES                                                                                                                                                                                                                                                   INTERRUPTOR TERMOMAGNÉTICO INDUSTRIAL 200A, 3 POLOS, 600 VAC. CAPACIDAD INTERRUPTIVA 35KAIC A 480 VAC. JD3200L. ESTANDARES Y NORMAS: NMX-J-266-1 994 ANCE. NEMA AB1 -1 986 IEC 1 57-1 (P1 Y P2) PARTE 1 , UL 489.</t>
  </si>
  <si>
    <t>INTERRUPTORES                                                                                                                                                                                                                                                   INTERRUPTOR TERMOMAGNÉTICO INDUSTRIAL 225A, 3 POLOS, 600 VAC. CAPACIDAD INTERRUPTIVA 35KAIC A 480 VAC. JD3225L. ESTANDARES Y NORMAS: NMX-J-266-1 994 ANCE. NEMA AB1 -1 986 IEC 1 57-1 (P1 Y P2) PARTE 1 , UL 489.</t>
  </si>
  <si>
    <t>INTERRUPTORES                                                                                                                                                                                                                                                    INTERRUPTOR TERMOMAGNÉTICO INDUSTRIAL 250A, 3 POLOS, 600 VAC. CAPACIDAD INTERRUPTIVA 35KAIC A 480 VAC. JD3250L. ESTANDARES Y NORMAS: NMX-J-266-1 994 ANCE. NEMA AB1 -1 986 IEC 1 57-1 (P1 Y P2) PARTE 1 , UL 489.</t>
  </si>
  <si>
    <t>INTERRUPTORES                                                                                                                                                                                                                                                      INTERUPTOR TERMOMAGNETICO DE PRESION 30A, 1 POLO, 120 V, CAPACIDAD 10KAIC a 240 VAC, QO130. Con indicador visible de disparo. Clasificado para uso como apagador. Clasificado para los siguientes voltajes: 120 VAC, 240 VAC, 120/208 VAC, 120/240 VAC. UL Standard 489, CSA 22.2 No. 5, NOM/ANCE and NEMA Standard AB1 and to meet Federal Specification W-C-375B/GEN. QO circuit breakers are UL Listed under UL File E84967 and are CSA Certified under CSA Master Contract 153555.</t>
  </si>
  <si>
    <t>INTERRUPTORES                                                                                                                                                                                                                                                       INTERUPTOR TERMOMAGNETICO DE PRESION 40A, 1 POLO, 120 V, CAPACIDAD 10KAIC a 240 VAC, QO140. Con indicador visible de disparo. Clasificado para uso como apagador. Clasificado para los siguientes voltajes: 120 VAC, 240 VAC, 120/208 VAC, 120/240 VAC. UL Standard 489, CSA 22.2 No. 5, NOM/ANCE and NEMA Standard AB1 and to meet Federal Specification W-C-375B/GEN. QO circuit breakers are UL Listed under UL File E84967 and are CSA Certified under CSA Master Contract 153555.</t>
  </si>
  <si>
    <t>INTERRUPTORES                                                                                                                                                                                                                                                      INTERUPTOR TERMOMAGNETICO DE PRESION 50A, 1 POLO, 120 V, CAPACIDAD 10KAIC a 240 VAC, QO150. Con indicador visible de disparo. Clasificado para uso como apagador. Clasificado para los siguientes voltajes: 120 VAC, 240 VAC, 120/208 VAC, 120/240 VAC. UL Standard 489, CSA 22.2 No. 5, NOM/ANCE and NEMA Standard AB1 and to meet Federal Specification W-C-375B/GEN. QO circuit breakers are UL Listed under UL File E84967 and are CSA Certified under CSA Master Contract 153555.</t>
  </si>
  <si>
    <t>INTERRUPTORES                                                                                                                                                                                                                                                       INTERUPTOR TERMOMAGNETICO DE PRESION 60A, 1 POLO, 120 V, CAPACIDAD 10KAIC a 240 VAC, QO160. Con indicador visible de disparo. Clasificado para uso como apagador. Clasificado para los siguientes voltajes: 120 VAC, 240 VAC, 120/208 VAC, 120/240 VAC. UL Standard 489, CSA 22.2 No. 5, NOM/ANCE and NEMA Standard AB1 and to meet Federal Specification W-C-375B/GEN. QO circuit breakers are UL Listed under UL File E84967 and are CSA Certified under CSA Master Contract 153555.</t>
  </si>
  <si>
    <t>INTERRUPTORES                                                                                                                                                                                                                                                     INTERUPTOR TERMOMAGNETICO DE PRESION 20A, 2 POLOS, 120 V/240, CAPACIDAD 10KAIC a 240 VAC, QO220. Con indicador visible de disparo. Clasificado para uso como apagador. Clasificado para los siguientes voltajes: 120 VAC, 240 VAC, 120/208 VAC, 120/240 VAC. UL Standard 489, CSA 22.2 No. 5, NOM/ANCE and NEMA Standard AB1 and to meet Federal Specification W-C-375B/GEN. QO circuit breakers are UL Listed under UL File E84967 and are CSA Certified under CSA Master Contract 153555.</t>
  </si>
  <si>
    <t>INTERRUPTORES                                                                                                                                                                                                                                                        INTERUPTOR TERMOMAGNETICO DE PRESION 30A, 2 POLO, 120 V/240, CAPACIDAD 10KAIC a 240 VAC, QO230. Con indicador visible de disparo. Clasificado para uso como apagador. Clasificado para los siguientes voltajes: 120 VAC, 240 VAC, 120/208 VAC, 120/240 VAC. UL Standard 489, CSA 22.2 No. 5, NOM/ANCE and NEMA Standard AB1 and to meet Federal Specification W-C-375B/GEN. QO circuit breakers are UL Listed under UL File E84967 and are CSA Certified under CSA Master Contract 153555.</t>
  </si>
  <si>
    <t>INTERRUPTORES                                                                                                                                                                                                                                                      INTERUPTOR TERMOMAGNETICO DE PRESION 40A, 2 POLO, 120 V/240, CAPACIDAD 10KAIC a 240 VAC,  QO240. Con indicador visible de disparo. Clasificado para uso como apagador. Clasificado para los siguientes voltajes: 120 VAC, 240 VAC, 120/208 VAC, 120/240 VAC. UL Standard 489, CSA 22.2 No. 5, NOM/ANCE and NEMA Standard AB1 and to meet Federal Specification W-C-375B/GEN. QO circuit breakers are UL Listed under UL File E84967 and are CSA Certified under CSA Master Contract 153555.</t>
  </si>
  <si>
    <t>INTERRUPTORES                                                              INTERUPTOR TERMOMAGNETICO DE PRESION 50A, 2 POLO, 120 V/240, CAPACIDAD 10KAIC a 240 VAC, QO250. Con indicador visible de disparo. Clasificado para uso como apagador. Clasificado para los siguientes voltajes: 120 VAC, 240 VAC, 120/208 VAC, 120/240 VAC. UL Standard 489, CSA 22.2 No. 5, NOM/ANCE and NEMA Standard AB1 and to meet Federal Specification W-C-375B/GEN. QO circuit breakers are UL Listed under UL File E84967 and are CSA Certified under CSA Master Contract 153555.</t>
  </si>
  <si>
    <t>INTERRUPTORES                                                                                                                                                                                                                                                       INTERUPTOR TERMOMAGNETICO DE PRESION 60A, 2 POLO, 120 V/240, CAPACIDAD 10KAIC a 240 VAC,  QO260. Con indicador visible de disparo. Clasificado para uso como apagador. Clasificado para los siguientes voltajes: 120 VAC, 240 VAC, 120/208 VAC, 120/240 VAC. UL Standard 489, CSA 22.2 No. 5, NOM/ANCE and NEMA Standard AB1 and to meet Federal Specification W-C-375B/GEN. QO circuit breakers are UL Listed under UL File E84967 and are CSA Certified under CSA Master Contract 153555.</t>
  </si>
  <si>
    <t>INTERRUPTORES                                                                                                                                                                                                                                                       INTERUPTOR TERMOMAGNETICO DE PRESION 70A, 2 POLO, 120 V/240, CAPACIDAD 10KAIC a 240 VAC,  QO270. Con indicador visible de disparo. Clasificado para uso como apagador. Clasificado para los siguientes voltajes: 120 VAC, 240 VAC, 120/208 VAC, 120/240 VAC. UL Standard 489, CSA 22.2 No. 5, NOM/ANCE and NEMA Standard AB1 and to meet Federal Specification W-C-375B/GEN. QO circuit breakers are UL Listed under UL File E84967 and are CSA Certified under CSA Master Contract 153555.</t>
  </si>
  <si>
    <t>INTERRUPTORES                                                                                                                                                                                                                                                      INTERUPTOR TERMOMAGNETICO DE PRESION 100A, 2 POLO, 120 V/240, CAPACIDAD 10KAIC a 240 VAC, QO290. Con indicador visible de disparo. Clasificado para uso como apagador. Clasificado para los siguientes voltajes: 120 VAC, 240 VAC, 120/208 VAC, 120/240 VAC. UL Standard 489, CSA 22.2 No. 5, NOM/ANCE and NEMA Standard AB1 and to meet Federal Specification W-C-375B/GEN. QO circuit breakers are UL Listed under UL File E84967 and are CSA Certified under CSA Master Contract 153555.</t>
  </si>
  <si>
    <t>INTERRUPTORES                                                        
 INTERUPTOR TERMOMAGNETICO DE PRESION 100A, 2 POLO, 120 V/240, CAPACIDAD 10KAIC a 240 VAC, QO2100. Con indicador visible de disparo. Clasificado para uso como apagador. Clasificado para los siguientes voltajes: 120 VAC, 240 VAC, 120/208 VAC, 120/240 VAC. UL Standard 489, CSA 22.2 No. 5, NOM/ANCE and NEMA Standard AB1 and to meet Federal Specification W-C-375B/GEN. QO circuit breakers are UL Listed under UL File E84967 and are CSA Certified under CSA Master Contract 153555.</t>
  </si>
  <si>
    <t>INTERRUPTORES                                                                                                                                                                                                                                                        INTERUPTOR TERMOMAGNETICO DE PRESION 125A, 2 POLO, 120 V/240, CAPACIDAD 10KAIC a 240 VAC, QO2125. Con indicador visible de disparo. Clasificado para uso como apagador. Clasificado para los siguientes voltajes: 120 VAC, 240 VAC, 120/208 VAC, 120/240 VAC. UL Standard 489, CSA 22.2 No. 5, NOM/ANCE and NEMA Standard AB1 and to meet Federal Specification W-C-375B/GEN. QO circuit breakers are UL Listed under UL File E84967 and are CSA Certified under CSA Master Contract 153555.</t>
  </si>
  <si>
    <t>INTERRUPTORES                                                                                                                                                                                                                                                       INTERUPTOR TERMOMAGNETICO DE PRESION 20A, 3 POLOS, 120 V/240, CAPACIDAD 10KAIC a 240 VAC, QO320. Con indicador visible de disparo. Clasificado para uso como apagador. Clasificado para los siguientes voltajes: 120 VAC, 240 VAC, 120/208 VAC, 120/240 VAC. UL Standard 489, CSA 22.2 No. 5, NOM/ANCE and NEMA Standard AB1 and to meet Federal Specification W-C-375B/GEN. QO circuit breakers are UL Listed under UL File E84967 and are CSA Certified under CSA Master Contract 153555.</t>
  </si>
  <si>
    <t>INTERRUPTORES                                                                                                                                                                                                                                                         INTERUPTOR TERMOMAGNETICO DE PRESION 30A, 3 POLO, 120 V/240, CAPACIDAD 10KAIC a 240 VAC, QO330. Con indicador visible de disparo. Clasificado para uso como apagador. Clasificado para los siguientes voltajes: 120 VAC, 240 VAC, 120/208 VAC, 120/240 VAC. UL Standard 489, CSA 22.2 No. 5, NOM/ANCE and NEMA Standard AB1 and to meet Federal Specification W-C-375B/GEN. QO circuit breakers are UL Listed under UL File E84967 and are CSA Certified under CSA Master Contract 153555.</t>
  </si>
  <si>
    <t>INTERRUPTORES                                                                                                                                                                                                                                                        INTERUPTOR TERMOMAGNETICO DE PRESION 40A, 3 POLO, 120 V/240, CAPACIDAD 10KAIC a 240 VAC,  QO340. Con indicador visible de disparo. Clasificado para uso como apagador. Clasificado para los siguientes voltajes: 120 VAC, 240 VAC, 120/208 VAC, 120/240 VAC. UL Standard 489, CSA 22.2 No. 5, NOM/ANCE and NEMA Standard AB1 and to meet Federal Specification W-C-375B/GEN. QO circuit breakers are UL Listed under UL File E84967 and are CSA Certified under CSA Master Contract 153555.</t>
  </si>
  <si>
    <t>INTERRUPTORES                                                                                                                                                                                                                                                        INTERUPTOR TERMOMAGNETICO DE PRESION 50A, 3 POLO, 120 V/240, CAPACIDAD 10KAIC a 240 VAC, QO350. Con indicador visible de disparo. Clasificado para uso como apagador. Clasificado para los siguientes voltajes: 120 VAC, 240 VAC, 120/208 VAC, 120/240 VAC. UL Standard 489, CSA 22.2 No. 5, NOM/ANCE and NEMA Standard AB1 and to meet Federal Specification W-C-375B/GEN. QO circuit breakers are UL Listed under UL File E84967 and are CSA Certified under CSA Master Contract 153555.</t>
  </si>
  <si>
    <t>INTERRUPTORES                                                                                                                                                                                                                                                         INTERUPTOR TERMOMAGNETICO DE PRESION 60A, 3 POLO, 120 V/240, CAPACIDAD 10KAIC a 240 VAC,  QO360. Con indicador visible de disparo. Clasificado para uso como apagador. Clasificado para los siguientes voltajes: 120 VAC, 240 VAC, 120/208 VAC, 120/240 VAC. UL Standard 489, CSA 22.2 No. 5, NOM/ANCE and NEMA Standard AB1 and to meet Federal Specification W-C-375B/GEN. QO circuit breakers are UL Listed under UL File E84967 and are CSA Certified under CSA Master Contract 153555.</t>
  </si>
  <si>
    <t>INTERRUPTORES                                                                                                                                                                                                                                                        INTERUPTOR TERMOMAGNETICO DE PRESION 20A, 1 POLO, 120 V, CAPACIDAD 10KAIC a 240 VAC,  QO120CAFI. Interruptor termomagnético de presión 20A con protección de interrupción de circuito por fall a tierra. UL Standard 489 and CSA C22.2 #144</t>
  </si>
  <si>
    <t>INTERRUPTORES                                                                                                                                                                                                                                                       INTERUPTOR TERMOMAGNETICO DE TORNILLO 20A, 1 POLO, 120 V, CAPACIDAD 10KAIC a 240 VAC, QOB120. Con indicador visible de disparo. Clasificado para uso como apagador. Clasificado para los siguientes voltajes: 120 VAC, 240 VAC, 120/208 VAC, 120/240 VAC. Estandares y Normas: UL Standard 489, CSA 22.2 No. 5, NOM/ANCE and NEMA Standard AB1 and to meet Federal Specification W-C-375B/GEN. QO circuit breakers are UL Listed under UL File E84967 and are CSA Certified under CSA Master Contract 153555.</t>
  </si>
  <si>
    <t>INTERRUPTORES                                                                                                                                                                                                                                                      INTERUPTOR TERMOMAGNETICO DE TORNILLO 30A, 1 POLO, 120 V, CAPACIDAD 10KAIC a 240 VAC, QOB130. Con indicador visible de disparo. Clasificado para uso como apagador. Clasificado para los siguientes voltajes: 120 VAC, 240 VAC, 120/208 VAC, 120/240 VAC. Estandares y Normas: UL Standard 489, CSA 22.2 No. 5, NOM/ANCE and NEMA Standard AB1 and to meet Federal Specification W-C-375B/GEN. QO circuit breakers are UL Listed under UL File E84967 and are CSA Certified under CSA Master Contract 153555.</t>
  </si>
  <si>
    <t>INTERRUPTORES                                                                                                                                                                                                                                                        INTERUPTOR TERMOMAGNETICO DE TORNILLO 40A, 1 POLO, 120 V, CAPACIDAD 10KAIC a 240 VAC, QOB140. Con indicador visible de disparo. Clasificado para uso como apagador. Clasificado para los siguientes voltajes: 120 VAC, 240 VAC, 120/208 VAC, 120/240 VAC. Estandares y Normas: UL Standard 489, CSA 22.2 No. 5, NOM/ANCE and NEMA Standard AB1 and to meet Federal Specification W-C-375B/GEN. QO circuit breakers are UL Listed under UL File E84967 and are CSA Certified under CSA Master Contract 153555.</t>
  </si>
  <si>
    <t>INTERRUPTORES                                                                                                                                                                                                                                                       INTERUPTOR TERMOMAGNETICO DE TORNILLO 50A, 1 POLO, 120 V, CAPACIDAD 10KAIC a 240 VAC, QOB150. Con indicador visible de disparo. Clasificado para uso como apagador. Clasificado para los siguientes voltajes: 120 VAC, 240 VAC, 120/208 VAC, 120/240 VAC. Estandares y Normas: UL Standard 489, CSA 22.2 No. 5, NOM/ANCE and NEMA Standard AB1 and to meet Federal Specification W-C-375B/GEN. QO circuit breakers are UL Listed under UL File E84967 and are CSA Certified under CSA Master Contract 153555.</t>
  </si>
  <si>
    <t>INTERRUPTORES                                                                                                                                                                                                                                                     INTERUPTOR TERMOMAGNETICO DE TORNILLO 60A, 1 POLO, 120 V, CAPACIDAD 10KAIC a 240 VAC, QOB160. Con indicador visible de disparo. Clasificado para uso como apagador. Clasificado para los siguientes voltajes: 120 VAC, 240 VAC, 120/208 VAC, 120/240 VAC. Estandares y Normas: UL Standard 489, CSA 22.2 No. 5, NOM/ANCE and NEMA Standard AB1 and to meet Federal Specification W-C-375B/GEN. QO circuit breakers are UL Listed under UL File E84967 and are CSA Certified under CSA Master Contract 153555.</t>
  </si>
  <si>
    <t>INTERRUPTORES                                                                                                                                                                                                                                                        INTERUPTOR TERMOMAGNETICO DE TORNILLO 30A, 2 POLO, 120 V/240, CAPACIDAD 10KAIC a 240 VAC, QOB230. Con indicador visible de disparo. Clasificado para uso como apagador. Clasificado para los siguientes voltajes: 120 VAC, 240 VAC, 120/208 VAC, 120/240 VAC. Estandares y Normas: UL Standard 489, CSA 22.2 No. 5, NOM/ANCE and NEMA Standard AB1 and to meet Federal Specification W-C-375B/GEN. QO circuit breakers are UL Listed under UL File E84967 and are CSA Certified under CSA Master Contract 153555.</t>
  </si>
  <si>
    <t>INTERRUPTORES                                                                                                                                                                                                                                                         INTERUPTOR TERMOMAGNETICO DE TORNILLO 40A, 2 POLO, 120 V/240, CAPACIDAD 10KAIC a 240 VAC,  QOB240. Con indicador visible de disparo. Clasificado para uso como apagador. Clasificado para los siguientes voltajes: 120 VAC, 240 VAC, 120/208 VAC, 120/240 VAC. Estandares y Normas: UL Standard 489, CSA 22.2 No. 5, NOM/ANCE and NEMA Standard AB1 and to meet Federal Specification W-C-375B/GEN. QO circuit breakers are UL Listed under UL File E84967 and are CSA Certified under CSA Master Contract 153555.</t>
  </si>
  <si>
    <t>INTERRUPTORES                                                                                                                                                                                                                                                      INTERUPTOR TERMOMAGNETICO DE TORNILLO 50A, 2 POLO, 120 V/240, CAPACIDAD 10KAIC a 240 VAC, QOB250. Con indicador visible de disparo. Clasificado para uso como apagador. Clasificado para los siguientes voltajes: 120 VAC, 240 VAC, 120/208 VAC, 120/240 VAC. Estandares y Normas: UL Standard 489, CSA 22.2 No. 5, NOM/ANCE and NEMA Standard AB1 and to meet Federal Specification W-C-375B/GEN. QO circuit breakers are UL Listed under UL File E84967 and are CSA Certified under CSA Master Contract 153555.</t>
  </si>
  <si>
    <t>INTERRUPTORES                                                                                                                                                                                                                                                     INTERUPTOR TERMOMAGNETICO DE TORNILLO 60A, 2 POLO, 120 V/240, CAPACIDAD 10KAIC a 240 VAC,  QOB260. Con indicador visible de disparo. Clasificado para uso como apagador. Clasificado para los siguientes voltajes: 120 VAC, 240 VAC, 120/208 VAC, 120/240 VAC. Estandares y Normas: UL Standard 489, CSA 22.2 No. 5, NOM/ANCE and NEMA Standard AB1 and to meet Federal Specification W-C-375B/GEN. QO circuit breakers are UL Listed under UL File E84967 and are CSA Certified under CSA Master Contract 153555.</t>
  </si>
  <si>
    <t>INTERRUPTORES                                                                                                                                                                                                                                                    INTERUPTOR TERMOMAGNETICO DE TORNILLO 70A, 2 POLO, 120 V/240, CAPACIDAD 10KAIC a 240 VAC,  QOB270. Con indicador visible de disparo. Clasificado para uso como apagador. Clasificado para los siguientes voltajes: 120 VAC, 240 VAC, 120/208 VAC, 120/240 VAC. Estandares y Normas: UL Standard 489, CSA 22.2 No. 5, NOM/ANCE and NEMA Standard AB1 and to meet Federal Specification W-C-375B/GEN. QO circuit breakers are UL Listed under UL File E84967 and are CSA Certified under CSA Master Contract 153555.</t>
  </si>
  <si>
    <t>INTERRUPTORES  
INTERUPTOR TERMOMAGNETICO DE TORNILLO 100A, 2 POLO, 120 V/240, CAPACIDAD 10KAIC a 240 VAC, QOB290. Con indicador visible de disparo. Clasificado para uso como apagador. Clasificado para los siguientes voltajes: 120 VAC, 240 VAC, 120/208 VAC, 120/240 VAC. Estandares y Normas: UL Standard 489, CSA 22.2 No. 5, NOM/ANCE and NEMA Standard AB1 and to meet Federal Specification W-C-375B/GEN. QO circuit breakers are UL Listed under UL File E84967 and are CSA Certified under CSA Master Contract 153555.</t>
  </si>
  <si>
    <t>INTERRUPTORES
INTERUPTOR TERMOMAGNETICO DETORNILLO 100A, 2 POLO, 120 V/240, CAPACIDAD 10KAIC a 240 VAC, QOB2100. Con indicador visible de disparo. Clasificado para uso como apagador. Clasificado para los siguientes voltajes: 120 VAC, 240 VAC, 120/208 VAC, 120/240 VAC. Estandares y Normas: UL Standard 489, CSA 22.2 No. 5, NOM/ANCE and NEMA Standard AB1 and to meet Federal Specification W-C-375B/GEN. QO circuit breakers are UL Listed under UL File E84967 and are CSA Certified under CSA Master Contract 153555.</t>
  </si>
  <si>
    <t>INTERRUPTORES
INTERUPTOR TERMOMAGNETICO DE TORNILLO 125A, 2 POLO, 120 V/240, CAPACIDAD 10KAIC a 240 VAC, QOB2125. Con indicador visible de disparo. Clasificado para uso como apagador. Clasificado para los siguientes voltajes: 120 VAC, 240 VAC, 120/208 VAC, 120/240 VAC. Estandares y Normas: UL Standard 489, CSA 22.2 No. 5, NOM/ANCE and NEMA Standard AB1 and to meet Federal Specification W-C-375B/GEN. QO circuit breakers are UL Listed under UL File E84967 and are CSA Certified under CSA Master Contract 153555.</t>
  </si>
  <si>
    <t>INTERRUPTORES
INTERUPTOR TERMOMAGNETICO DE TORNILLO 30A, 3 POLO, 120 V/240, CAPACIDAD 10KAIC a 240 VAC, QOB330. Con indicador visible de disparo. Clasificado para uso como apagador. Clasificado para los siguientes voltajes: 120 VAC, 240 VAC, 120/208 VAC, 120/240 VAC. Estandares y Normas: UL Standard 489, CSA 22.2 No. 5, NOM/ANCE and NEMA Standard AB1 and to meet Federal Specification W-C-375B/GEN. QO circuit breakers are UL Listed under UL File E84967 and are CSA Certified under CSA Master Contract 153555.</t>
  </si>
  <si>
    <t>INTERRUPTORES
INTERUPTOR TERMOMAGNETICO DE TORNILLO 40A, 3 POLO, 120 V/240, CAPACIDAD 10KAIC a 240 VAC,  QOB340. Con indicador visible de disparo. Clasificado para uso como apagador. Clasificado para los siguientes voltajes: 120 VAC, 240 VAC, 120/208 VAC, 120/240 VAC. Estandares y Normas: UL Standard 489, CSA 22.2 No. 5, NOM/ANCE and NEMA Standard AB1 and to meet Federal Specification W-C-375B/GEN. QO circuit breakers are UL Listed under UL File E84967 and are CSA Certified under CSA Master Contract 153555.</t>
  </si>
  <si>
    <t>INTERRUPTORES
INTERUPTOR TERMOMAGNETICO DE TORNILLO 50A, 3 POLO, 120 V/240, CAPACIDAD 10KAIC a 240 VAC, QOB350. Con indicador visible de disparo. Clasificado para uso como apagador. Clasificado para los siguientes voltajes: 120 VAC, 240 VAC, 120/208 VAC, 120/240 VAC. Estandares y Normas: UL Standard 489, CSA 22.2 No. 5, NOM/ANCE and NEMA Standard AB1 and to meet Federal Specification W-C-375B/GEN. QO circuit breakers are UL Listed under UL File E84967 and are CSA Certified under CSA Master Contract 153555.</t>
  </si>
  <si>
    <t>INTERRUPTORES
INTERUPTOR TERMOMAGNETICO DE TORNILLO 60A, 3 POLO, 120 V/240, CAPACIDAD 10KAIC a 240 VAC,  QOB360. Con indicador visible de disparo. Clasificado para uso como apagador. Clasificado para los siguientes voltajes: 120 VAC, 240 VAC, 120/208 VAC, 120/240 VAC. Estandares y Normas: UL Standard 489, CSA 22.2 No. 5, NOM/ANCE and NEMA Standard AB1 and to meet Federal Specification W-C-375B/GEN. QO circuit breakers are UL Listed under UL File E84967 and are CSA Certified under CSA Master Contract 153555.</t>
  </si>
  <si>
    <t>INTERRUPTORES
INTERUPTOR TERMOMAGNETICO DE TORNILLO 70A, 3 POLO, 120 V/240, CAPACIDAD 10KAIC a 240 VAC,  QOB390. Con indicador visible de disparo. Clasificado para uso como apagador. Clasificado para los siguientes voltajes: 120 VAC, 240 VAC, 120/208 VAC, 120/240 VAC. Estandares y Normas: UL Standard 489, CSA 22.2 No. 5, NOM/ANCE and NEMA Standard AB1 and to meet Federal Specification W-C-375B/GEN. QO circuit breakers are UL Listed under UL File E84967 and are CSA Certified under CSA Master Contract 153555.</t>
  </si>
  <si>
    <t>INTERRUPTORES
INTERUPTOR TERMOMAGNETICO DE TORNILLO 100A, 3 POLO, 120 V/240, CAPACIDAD 10KAIC a 240 VAC, QOB3100. Con indicador visible de disparo. Clasificado para uso como apagador. Clasificado para los siguientes voltajes: 120 VAC, 240 VAC, 120/208 VAC, 120/240 VAC. Estandares y Normas: UL Standard 489, CSA 22.2 No. 5, NOM/ANCE and NEMA Standard AB1 and to meet Federal Specification W-C-375B/GEN. QO circuit breakers are UL Listed under UL File E84967 and are CSA Certified under CSA Master Contract 153555.</t>
  </si>
  <si>
    <t>INTERRUPTORES
INTERRUPTOR TERMOMAGNÉTICO INDUSTRIAL 60A, 3 POLOS, 600 VAC. CAPACIDAD INTERRUPTIVA 35KAIC A 480 VAC. TERMINALES 14–3/0 AWG Aluminio o Cobre. PARA INSTALAR EN PANEL I-LINE, HGA36060. Con botón de disparo manual. Clasificado para los siguientes voltajes: 120 VAC, 120/240 VAC, 240 VAC, 277 VAC, 480Y/120 VAC, 480 VAC, 600 VAC. Estandares y Normas: UL 489,(NEMA AB-1 Standard, CSA Certified to CSA C22.2 No. 5-02 Standard, File LR7551, IEC 60947-2 Standard, Federal Specification W-C-375B/GEN as Class 11a, 11b; 12a, 12b; and 13a, 13b</t>
  </si>
  <si>
    <t>INTERRUPTORES
INTERRUPTOR TERMOMAGNÉTICO INDUSTRIAL 90A, 3 POLOS, 600 VAC. CAPACIDAD INTERRUPTIVA 18KAIC A 600 VAC.  TERMINALES 14–3/0 AWG Aluminio o Cobre. PARA INSTALAR EN PANEL I-LINE, HGA36090. Con botón de disparo manual. Clasificado para los siguientes voltajes: 120 VAC, 120/240 VAC, 240 VAC, 277 VAC, 480Y/120 VAC, 480 VAC, 600 VAC. Estandares y Normas: UL 489,(NEMA AB-1 Standard, CSA Certified to CSA C22.2 No. 5-02 Standard, File LR7551, IEC 60947-2 Standard, Federal Specification W-C-375B/GEN as Class 11a, 11b; 12a, 12b; and 13a, 13b</t>
  </si>
  <si>
    <t>INTERRUPTORES
INTERRUPTOR TERMOMAGNÉTICO INDUSTRIAL 100A, 3 POLOS, 600 VAC. CAPACIDAD INTERRUPTIVA 18KAIC A 600 VAC. TERMINALES 14–3/0 AWG Aluminio o Cobre. PARA INSTALAR EN PANEL I-LINE, HGA36100. Con botón de disparo manual. Clasificado para los siguientes voltajes: 120 VAC, 120/240 VAC, 240 VAC, 277 VAC, 480Y/120 VAC, 480 VAC, 600 VAC. Estandares y Normas: UL 489,(NEMA AB-1 Standard, CSA Certified to CSA C22.2 No. 5-02 Standard, File LR7551, IEC 60947-2 Standard, Federal Specification W-C-375B/GEN as Class 11a, 11b; 12a, 12b; and 13a, 13b</t>
  </si>
  <si>
    <t>INTERRUPTORES
INTERRUPTOR TERMOMAGNÉTICO INDUSTRIAL 125A, 3 POLOS, 600 VAC. CAPACIDAD INTERRUPTIVA 18KAIC A 600 VAC. TERMINALES 14–3/0 AWG Aluminio o Cobre. PARA INSTALAR EN PANEL I-LINE, HGA36125. Con botón de disparo manual. Clasificado para los siguientes voltajes: 120 VAC, 120/240 VAC, 240 VAC, 277 VAC, 480Y/120 VAC, 480 VAC, 600 VAC. Estandares y Normas: UL 489,(NEMA AB-1 Standard, CSA Certified to CSA C22.2 No. 5-02 Standard, File LR7551, IEC 60947-2 Standard, Federal Specification W-C-375B/GEN as Class 11a, 11b; 12a, 12b; and 13a, 13b</t>
  </si>
  <si>
    <t>INTERRUPTORES
INTERRUPTOR TERMOMAGNÉTICO INDUSTRIAL 150A, 3 POLOS, 600 VAC. CAPACIDAD INTERRUPTIVA 35KAIC A 480 VAC. TERMINALES 4–4/0 AWG Aluminio o Cobre. PARA INSTALAR EN PANEL I-LINE, JGA36150. Con botón de disparo manual. Clasificado para los siguientes voltajes: 120 VAC, 120/240 VAC, 240 VAC, 277 VAC, 480Y/120 VAC, 480 VAC, 600 VAC. Estandares y Normas: UL 489,(NEMA AB-1 Standard, CSA Certified to CSA C22.2 No. 5-02 Standard, File LR7551, IEC 60947-2 Standard, Federal Specification W-C-375B/GEN as Class 11a, 11b; 12a, 12b; and 13a, 13b</t>
  </si>
  <si>
    <t>INTERRUPTORES
INTERRUPTOR TERMOMAGNÉTICO INDUSTRIAL 200A, 3 POLOS, 600 VAC. CAPACIDAD INTERRUPTIVA 35KAIC A 480 VAC. TERMINALES 3/0 AWG–350 kcmil Aluminio o Cobre. PARA INSTALAR EN PANEL I-LINE, JGA36200. Con botón de disparo manual. Clasificado para los siguientes voltajes: 120 VAC, 120/240 VAC, 240 VAC, 277 VAC, 480Y/120 VAC, 480 VAC, 600 VAC. Estandares y Normas: UL 489,(NEMA AB-1 Standard, CSA Certified to CSA C22.2 No. 5-02 Standard, File LR7551, IEC 60947-2 Standard, Federal Specification W-C-375B/GEN as Class 11a, 11b; 12a, 12b; and 13a, 13b</t>
  </si>
  <si>
    <t>CINTA AISLANTE PARA ELECTRICIDAD 
COLOR ROJO. TEMPERATURA DE OPERACIÓN DE -10°C a 90°C. MATERIAL PVC. TEMPERATURA MÁXIMA 105°C 1 HORA MAXIMO. RESISTENTE A LA ABRASIÓN. MEDIADAS 18mm X 20m. ESTANDAR UL 510.</t>
  </si>
  <si>
    <t xml:space="preserve"> PLAFON SUPERFICIAL PLASTICO COLOR BLANCO igual o superior A BTICINO MODELO  P21B, PARA 150W, ROSCA E27, SISTEMA DE CABLEADO RAPIDO</t>
  </si>
  <si>
    <t>1210</t>
  </si>
  <si>
    <t xml:space="preserve">CENTRO DE CARGA PB DE PARCHE 30 ESPACIOS, TRIFASICO, BARRAS DE 225 AMP, BT30, N/S, 120/240. con bornes principales, caja metalica de hierro negra pintado con pintura en polvoelectrostatica y sistema de secado al horno colo gris </t>
  </si>
  <si>
    <t>4200</t>
  </si>
  <si>
    <t xml:space="preserve">CENTRO DE CARGA CH DE PARCHE 30 ESPACIOS, MONOFASICO, BARRAS DE 200 AMP, BT30, N/S, 120/240.Construidos en acero laminado en frío con tratamiento fosfatizado, pintura electróestatica aplicada en polvo por alto desempeño, color gris                                                                                                                       CALIDAD IGUAL O SUPERIOR A CH 30L200S </t>
  </si>
  <si>
    <t>32</t>
  </si>
  <si>
    <t xml:space="preserve">CENTRO DE CARGA CH DE EMPOTRAR 30 ESPACIOS, MONOFASICO, BARRAS DE 200 AMP, BT20, N/S, 120/240. CON BRAKER PRINCIPAL Construidos en acero laminado en frío con tratamiento fosfatizado, pintura electróestatica aplicada en polvo por alto desempeño, color gris                                                                                                                       CALIDAD IGUAL O SUPERIOR A CH 203MB 125F </t>
  </si>
  <si>
    <t>CENTRO DE CARGA PB DE PARCHE 18 ESPACIOS, MONOFASICO, BARRAS DE 125 AMP, BT18, N/S, 120/240 CON BORNES PRINCIPALES , CAJA METALICA DE HIERRO NEGRO PINTADO CON PINTURA EN POLVOELECTROSTATICA Y SISTEMA DE SECADO AL HORNO CLOR GRIS . CALIDAD  IGUAL O SUPERIOR A PB183FI125S</t>
  </si>
  <si>
    <t>0000001</t>
  </si>
  <si>
    <t xml:space="preserve">FOTOCELDA DE 1000 W.  VOLTAJE 105-285 VAC VIDA ÚTIL 5000 CLICOS. RIGIDEZ DIELECTRICA 5 KV. TEMPERATURA DE OPERACIÓN 40° CA+70° C CON SUPRESOR DE PICOS 2,5 KV/500 A CALIDAD IGUAL O SUPERIOR A LA SERIE 7790 B DE FISHER PIERCE. </t>
  </si>
  <si>
    <t>1050</t>
  </si>
  <si>
    <t xml:space="preserve"> BASE PARA FOTOCELDA 1000W/1800 VA480 VAC CALIDAD IGUAL O SUPERIOR A BASE 476-71 DE FISHER PIERCE. </t>
  </si>
  <si>
    <t>2100</t>
  </si>
  <si>
    <t>00020</t>
  </si>
  <si>
    <t>525</t>
  </si>
  <si>
    <t>PLACA CIEGA.  PLACA CIEGA PLASTICA. COLOR MARFIL CALIDAD  IGUAL O SUPERIOR A P1228 DE LA SERIE DOMINO AVANT DE BTICINO</t>
  </si>
  <si>
    <t>TOMACORRIENTE SUPERFICIAL 50A, 125/250V, PARA 4 HILOS CALIDAD  IGUAL O SUPERIOR A 1212 DE EAGLE</t>
  </si>
  <si>
    <t>TOMACORRIENTE PARA EMPOTRAR SALIDA ESPECIAL (TOMA) NEMA 10-30R, 30A,250V, IGUAL O SUPERIOR A 3860 DE LEGRAND CON TAPA DE ALUMINIO INCLUIDA IGUAL O SUPERIOR A SS720 DE LEGRAND</t>
  </si>
  <si>
    <t>TUBO PVC CONDUIT 25 MM ( 1 pulgada) 
TIPO SCH 40</t>
  </si>
  <si>
    <t>TUBO PVC CONDUIT 38 MM (1 1/2 pulgada) TIPO SCH 40</t>
  </si>
  <si>
    <t>CONECTOR EMT DE COMPRENSIÓN 25 MM (1")  Conector metálico de comprensión para unir un tubo IMC conduit A CAJAS O CERRAMIENTO ELECTRICOS rosca hexagonal material acero. Cumple con UL 514b,nema fb-1,csac22.2 No 18</t>
  </si>
  <si>
    <t>552</t>
  </si>
  <si>
    <t>CONECTOR EMT DE COMPRENSIÓN 38 MM 
 (1 1/2) Conector metálico de comprensión para unir un tubo IMC conduit A CAJAS O CERRAMIENTO ELECTRICOS rosca hexagonal material acero. Cumple con UL 514b,nema fb-1,csac22.2 No 18</t>
  </si>
  <si>
    <t>6300</t>
  </si>
  <si>
    <t>6003</t>
  </si>
  <si>
    <t>CAJA MODULAR DOBLE CONECTOR RJ 45</t>
  </si>
  <si>
    <t>CABLE No. 2 AWG THHN  EN DIFERENTES COLORES CON SELLO U.L. 83, UL 758, UL 1063 MONOCONDUCTOR DE COBRE SUAVE RECONOCIDO, AISLANTE TERMOPLÁSTICO PVC PROTEGIDO POR CHAQUETA DE NYLON . ESPECIFICADO PARA 600 VAC. TEMPERATURA MÁXIMA DE OPERACIÓN 90° C. 
CALIDAD IGUAL O SUPERIOR A PHELPS DODGEC</t>
  </si>
  <si>
    <t>002005</t>
  </si>
  <si>
    <t>CABLE No 1/0 AWG THHN COLOR NEGRO CON SELLO U.L 83, UL 758, UL 1063 MONOCONDUCTOR DE COBRE SUAVE RECONOCIDO, AISLANTE TERMOPLÁSTICO PVC PROTEGIDO POR CHAQUETA DE NYLON . ESPECIFICADO PARA 600 VAC. TEMPERATURA MÁXIMA DE OPERACIÓN 90° C. 
CALIDAD IGUAL O SUPERIOR A PHELPS DODGEC</t>
  </si>
  <si>
    <t>MTS</t>
  </si>
  <si>
    <t>002300</t>
  </si>
  <si>
    <t xml:space="preserve">CABLE TSJ DE 2 LINEAS. CABLE TSJ 2 X 6 CON SELLO U.L Multiconductores flexibles formados por cordones de hilos de cobre suave reconocido, conductores de aislamiento termoplásticos PVC y una cubierta de nylon. Todo el conjunto protegido por cubierta PVC. Diseñado para operar a un voltaje máximo de 600 VAV . CUMPLE CON ASTMB3, B 174, UL-62. </t>
  </si>
  <si>
    <t xml:space="preserve">CABLE TSJ DE 4 LINEAS. CABLE TSJ 4 X 8 CON SELLO U.L Multiconductores flexibles formados por cordones de hilos de cobre suave reconocido, conductores de aislamiento termoplásticos PVC y una cubierta de nylon. Todo el conjunto protegido por cubierta PVC. Diseñado para operar a un voltaje máximo de 600 VAV . CUMPLE CON ASTMB3, B 174, UL-62. </t>
  </si>
  <si>
    <t>004060</t>
  </si>
  <si>
    <t xml:space="preserve">CONECTORES EMT RECTO  Para  Tubo Flexible Tipo Biex con empaque poliuretano  de 12 mm. Estos materiales deben cumplir con las caracteristicas que soporten hasta 35 kilo-voltios, de una sola pieza, con topes internos que detienen los cables, resistente a la corrosion , aprobado U.L   </t>
  </si>
  <si>
    <t>CONECTOR DE BARRIL ALUMINIO COBRE PARA CABLE n. 1/0 U.L Estos materiales deben cumplir con las caracteristicas que soporten hasta 35 kilo-voltios, de una sola pieza, con topes internos que detienen los cables, resistente a la corrosion , aprobado U.L.</t>
  </si>
  <si>
    <t>CONECTOR DE BARRIL ALUMINIO COBRE PARA CABLE n. 2 U.L Estos materiales deben cumplir con las caracteristicas que soporten hasta 35 kilo-voltios, de una sola pieza, con topes internos que detienen los cables, resistente a la corrosion , aprobado U.L.</t>
  </si>
  <si>
    <t>LAMPARA FLUORESCENTE                                                   LUMINARIA LED PARA EXTERIORES, VOLTAJE 120VAC, VIDA PROMEDIO 35000h, 1200 LÚMENES, TEMPERATURA DE COLOR 5000K. IGUAL O SUPERIOR A MV-LED/19W/50 DE TECNOLITE.</t>
  </si>
  <si>
    <t>LAMPARA FLUORESCENTE                                                   LUMINARIA LED PARA ÁMBIENTES HÚMEDOS O CONTAMINADOS, MULTIVOLTAJE, PARA DOS TUBOS LED DE 9W. UL705-LED-24-2T-9W DE DE SYLVANIA.</t>
  </si>
  <si>
    <t>LAMPARA FLUORESCENTE                                                    LUMINARIA LED PARA ÁMBIENTES HÚMEDOS O CONTAMINADOS, MULTIVOLTAJE, PARA DOS TUBOS LED DE 9W, CON BALASTRO DE EMERGENCIA PARA UN TUBO. UL705-LED-24-2T-9W-BE DE SYLVANIA.</t>
  </si>
  <si>
    <t>LAMPARA FLUORESCENTE                                            LUMINARIA LED PARA ÁMBIENTES HÚMEDOS O CONTAMINADOS, MULTIVOLTAJE, PARA DOS TUBOS LED GLASS ECO, 6000 LÚMENES. SIMILAR A UL705-SMD-S2-4-6000LM-48 DE SYLVANIA.</t>
  </si>
  <si>
    <t>LAMPARA FLUORESCENTE                                                            LUMINARIA LED PARA ÁMBIENTES HÚMEDOS O CONTAMINADOS, MULTIVOLTAJE, PARA DOS TUBOS LED GLASS ECO, CON BALASTRO DE EMERGENCIA PARA UN TUBO. 6000 LÚMENES. SIMILAR A UL705-SMD-S2-4-6000LM-48-BE  DE SYLVANIA.</t>
  </si>
  <si>
    <t>53</t>
  </si>
  <si>
    <t xml:space="preserve">LAMPARA FLUORESCENTE                                                LUMINARIA LED DE BAJO PERFIL PARA INSTALACIÓN EN CIELO SUSPENDIDO. MULTIVOLTAJE, 6000 LÚMENES. DIMENSIONES 1217X602mm. EFICIENCIA 120 lm/W. ÍNDICE DE RENDIMIENTO DEL COLOR 84. TEMPERATURA DEL COLOR 4000K. CON BALASTRO DE EMERGENCIA. IGUAL O SUPERIOR A UL503LED-SMD-S2-4-6000-2X4-OPAL-BE </t>
  </si>
  <si>
    <t>LAMPARA FLUORESCENTE                                                                                                                LUMINARIA LED INDUSTRIAL PARA EXTERIORES VOLTAJE 100-240 VAC, 5200 LÚMENES. VIDA PROMEDIO 35000h. ÍNDICE DE RENDIMIENTO DEL COLOR 80. TEMPERATURA DEL COLOR 4000K. CON BASE GIRATOIA PARA INSTALACIÓN EN MURO. IGUAL O SUPERIOR A REFLED-C/105W/40 DE TECNOLITE.</t>
  </si>
  <si>
    <t>LAMPARA FLUORESCENTE                               LUMINARIA DECORATIVA PARA EXTERIORES TIPO TORTUGA. VOLTAJE 120VAC, POTENCIA 60W, BASE E27, CON REJILLA PROTECTORA. TIPO TORTUGA. IGUAL O SUPERIOR A P36703-42 DE SYLVANIA.</t>
  </si>
  <si>
    <t>LAMPARA FLUORESCENTE                                LUMINARIA FLUORESCENTE PARA INSTALACION SUPERFICIAL O SUSPENDIDA CON DIFUSOR CON BALASTRO ELECTRONICO T8, 120 V, UL705-E0-48-2-32W-RA DE SYLVANIA.</t>
  </si>
  <si>
    <t>LAMPARA FLUORESCENTE                                                LUMINARIA FLUORESCENTE PARA INSTALACION SUPERFICIAL O SUSPENDIDA CON DIFUSOR CON BALASTRO ELECTRONICO T8 Y BALASTRO DE EMERGENCIA PARA UN TUBO, 120 V, 705-E0-48-2-32W-RA-BE DE SYLVANIA.</t>
  </si>
  <si>
    <t>LAMPARA FLUORESCENTE  LUMINARIA FLUORESCENTE PARA DOS TUBOS PARA
INSTALACION SUPERFICIAL O SUSPENDIDA CON
BALASTRO ELECTRONICO EMERGENCIA t8
(REL-2P59-S-RH-TP), con 2 TUBOS Fo96LUZ BLANCA
(INCLUIDOS), 120 V CALIDAD IGUAL O SUPERIOR
AL MODELO 200 -E0-96-2-RA-BE DE SYLVANIA</t>
  </si>
  <si>
    <t>LAMPARA FLUORESCENTE  LUMINARIA FLUORESCENTE PARA DOS TUBOS PARA
INSTALACION SUPERFICIAL O SUSPENDIDA CON
BALASTRO ELECTRONICO t8, con 2 TUBOS Fo96 LUZ
BLANCA (INCLUIDOS), 120 V CALIDAD IGUAL O
SUPERIOR AL MODELO 200 -E0-96-2-RA DE SYLVANIA.</t>
  </si>
  <si>
    <t>LAMPARA FLUORESCENTE                                                    LÁMPARA FLUORESCENTE COMPACTA (LFC) 20 WATTS,  8000h VIDA PROMEDIO, 1200 LUMENES, 120 VOLTIOS, EFICIENCIA 60 lm/W, ROSCA E27.CALIDAD IGUAL O SUPERIOR  A EU 20W / DL DE SYLVANIA</t>
  </si>
  <si>
    <t>TUBO FLUORESCENTE                                                TUBO FLUORESCENTE CONSUMO 17W, LONGITUD 60,96cm (24"), VIDA PROMEDIO 20000h, 1350 LÚMENES, ÍNDICE DE RENDIMINETO DE COLOR 82, TEMPERATURA DE COLOR 6500K. IGUAL O SUPERIOR A F17 T8/65K DE SYLVANIA</t>
  </si>
  <si>
    <t>12600</t>
  </si>
  <si>
    <t>TUBO  FLUORESCENTE                                                                                              TUBO FLUORESCENTE CONSUMO 32W, LONGITUD 121,92cm (48"), VIDA PROMEDIO 20000h, 2950 LÚMENES, ÍNDICE DE RENDIMINETO DE COLOR 82, TEMPERATURA DE COLOR 6500K. IGUAL O SUPERIOR A F17 T8/65K DE SYLVANIA</t>
  </si>
  <si>
    <t>INTERRUPTORES                                                                                                              INTERUPTOR TERMOMAGNETICO DE PRESION 20A, 3 POLOS, 120 V/240, CAPACIDAD 10KAIC, CH320</t>
  </si>
  <si>
    <t>126</t>
  </si>
  <si>
    <t xml:space="preserve">INTERRUPTORES                                                                   INTERUPTOR TERMOMAGNETICO DE PRESION 30A, 3 POLO, 120 V/240, CAPACIDAD 10KAIC, CH 330                                          </t>
  </si>
  <si>
    <t>42</t>
  </si>
  <si>
    <t>INTERRUPTORES                                                                                                                  INTERUPTOR TERMOMAGNETICO DE PRESION 40A, 3 POLO, 120 V/240, CAPACIDAD 10KAIC,  CH340</t>
  </si>
  <si>
    <t>63</t>
  </si>
  <si>
    <t>20304-125-000001 INTERRUPTORES                                                                  INTERUPTOR TERMOMAGNETICO DE PRESION 90A, 3 POLO, 120 V/240, CAPACIDAD 10KAIC,  CH390</t>
  </si>
  <si>
    <t>630</t>
  </si>
  <si>
    <t>INTERRUPTORES                                                                   INTERRUPTOR TERMOMAGNÉTICO INDUSTRIAL 40A, 2 POLOS, 600 VAC. CAPACIDAD INTERRUPTIVA 14KAIC A 480 VAC. FDB2040L</t>
  </si>
  <si>
    <t>21</t>
  </si>
  <si>
    <t>INTERRUPTORES                                                                          INTERRUPTOR TERMOMAGNÉTICO INDUSTRIAL 50A, 2 POLOS, 600 VAC. CAPACIDAD INTERRUPTIVA 14KAIC A 480 VAC. FDB2050L</t>
  </si>
  <si>
    <t>11</t>
  </si>
  <si>
    <t xml:space="preserve">INTERRUPTORES                                                                       INTERRUPTOR TERMOMAGNÉTICO INDUSTRIAL 40A, 3 POLOS, 600 VAC. CAPACIDAD INTERRUPTIVA 14KAIC A 480 VAC. FDB2040L                                                                                                    </t>
  </si>
  <si>
    <t xml:space="preserve"> INTERRUPTORES                                                                          INTERRUPTOR TERMOMAGNÉTICO INDUSTRIAL 50A, 3 POLOS, 600 VAC. CAPACIDAD INTERRUPTIVA 14KAIC A 480 VAC. FDB2050L</t>
  </si>
  <si>
    <t xml:space="preserve"> INTERRUPTORES                                                                       INTERRUPTOR TERMOMAGNÉTICO INDUSTRIAL 60A, 3 POLOS, 600 VAC. CAPACIDAD INTERRUPTIVA 14KAIC A 480 VAC. FDB2060L</t>
  </si>
  <si>
    <t>INTERRUPTORES                                                                         INTERRUPTOR TERMOMAGNÉTICO INDUSTRIAL 80A, 3 POLOS, 600 VAC. CAPACIDAD INTERRUPTIVA 14KAIC A 480 VAC. FDB2080L</t>
  </si>
  <si>
    <t>INTERRUPTORES                                                                                                                                                   INTERRUPTOR TERMOMAGNÉTICO INDUSTRIAL 100A, 3 POLOS, 600 VAC. CAPACIDAD INTERRUPTIVA 14KAIC A 480 VAC. FDB2100L</t>
  </si>
  <si>
    <t xml:space="preserve">INTERRUPTORES                                                                     INTERRUPTOR TERMOMAGNÉTICO INDUSTRIAL 125A, 3 POLOS, 600 VAC. CAPACIDAD INTERRUPTIVA 14KAIC A 480 VAC. FDB2125L                                                                                            </t>
  </si>
  <si>
    <t xml:space="preserve">INTERRUPTORES                                                                       INTERRUPTOR TERMOMAGNÉTICO INDUSTRIAL 150A, 3 POLOS, 600 VAC. CAPACIDAD INTERRUPTIVA 14KAIC A 480 VAC. FDB2150L                                            </t>
  </si>
  <si>
    <t>INTERRUPTORES                                                                    INTERRUPTOR TERMOMAGNÉTICO INDUSTRIAL 250A, 3 POLOS, 600 VAC. CAPACIDAD INTERRUPTIVA 35KAIC A 480 VAC. KD3250L</t>
  </si>
  <si>
    <t>INTERRUPTORES                                                                       INTERRUPTOR TERMOMAGNÉTICO INDUSTRIAL 500A, 3 POLOS, 600 VAC. CAPACIDAD INTERRUPTIVA 65KAIC A 480 VAC. HLD3500L</t>
  </si>
  <si>
    <t>INTERRUPTORES                                                                   INTERRUPTOR TERMOMAGNÉTICO INDUSTRIAL 600A, 3 POLOS, 600 VAC. CAPACIDAD INTERRUPTIVA 65KAIC A 480 VAC. HLD3600L</t>
  </si>
  <si>
    <t>INTERRUPTORES                                                                      INTERRUPTOR TERMOMAGNÉTICO INDUSTRIAL 700A, 3 POLOS, 600 VAC. CAPACIDAD INTERRUPTIVA 50KAIC A 480 VAC. MDL3700</t>
  </si>
  <si>
    <t>INTERRUPTORES                                                                                                                                   INTERRUPTOR TERMOMAGNÉTICO INDUSTRIAL 800A, 3 POLOS, 600 VAC. CAPACIDAD INTERRUPTIVA 50KAIC A 480 VAC. MDL3800</t>
  </si>
  <si>
    <t>CENTRO DE CARGA                                                                   CENTRO DE CARGA CH DE EMPOTRAR 2 ESPACIOS, MONOFASICO, BARRAS DE 125 AMP, BT2, N/S, 120/240. IGUAL O SUPERIOR A CH2AAL125F</t>
  </si>
  <si>
    <t>CENTRO DE CARGA                                                              CENTRO DE CARGA CH DE EMPOTRAR 12 ESPACIOS, TRIFASICO, BARRAS DE 125 AMP, BT12, N/S, 120/240, CON BREAKER PRINCIPAL. IGUAL O SUPERIOR A CH124MB125F</t>
  </si>
  <si>
    <t>CENTRO DE CARGA                                                               CENTRO DE CARGA CH DE PARCHE 18 ESPACIOS, TRIFASICO, BARRAS DE 200 AMP, BT18, N/S, 120/240, CON BREAKER PRINCIPAL. CALIDAD IGUAL O SUPERIOR A CH184MB200S</t>
  </si>
  <si>
    <t>CENTRO DE CARGA                                                              CENTRO DE CARGA CH DE EMPOTRAR 18 ESPACIOS, TRIFASICO, BARRAS DE 200 AMP, BT18, N/S, 120/240, CON BREAKER PRINCIPAL. IGUAL O SUPERIOR A CH184MB200F</t>
  </si>
  <si>
    <t xml:space="preserve">CENTRO DE CARGA                                                                       CENTRO DE CARGA CH DE PARCHE 36 ESPACIOS, TRIFASICO, BARRAS DE 200 AMP, BT36, N/S, 120/240. CALIDAD IGUAL O SUPERIOR A CH36GT200S                                                     </t>
  </si>
  <si>
    <t>CENTRO DE CARGA                                                              CENTRO DE CARGA CH DE EMPOTRAR 36 ESPACIOS, TRIFASICO, BARRAS DE 200 AMP, BT36, N/S, 120/240. IGUAL O SUPERIOR A CH36GT200F</t>
  </si>
  <si>
    <t>CENTRO DE CARGA                                                              CENTRO DE CARGA CH DE PARCHE 36 ESPACIOS, TRIFASICO, BARRAS DE 200 AMP, BT36, N/S, 120/240, CON BREAKER PRINCIPAL. CALIDAD IGUAL O SUPERIOR A CH364MB200S</t>
  </si>
  <si>
    <t>CENTRO DE CARGA                                                              CENTRO DE CARGA CH DE EMPOTRAR 36 ESPACIOS, TRIFASICO, BARRAS DE 200 AMP, BT36, N/S, 120/240, CON BREAKER PRINCIPAL. IGUAL O SUPERIOR A CH364MB200F</t>
  </si>
  <si>
    <t>20304-140-000001 CENTRO DE CARGA                                                              CENTRO DE CARGA CH DE EMPOTRAR 42 ESPACIOS, TRIFASICO, BARRAS DE 200 AMP, BT42, N/S, 120/240. IGUAL O SUPERIOR A CH42GT200F</t>
  </si>
  <si>
    <t xml:space="preserve">CENTRO DE CARGA                                                              CENTRO DE CARGA DE PARCHE 12 ESPACIOS, MONOFASICO, BARRAS DE 100 AMP. CON BREAKER PRINCIPAL INSTALADO DE FÁBRICA QOM60VH.  INCLUYE BARRA DE TIERRA. CALIDAD IGUAL O SUPERIOR A QO112M100, CUBIERTA QOC12US                                          </t>
  </si>
  <si>
    <t>CENTRO DE CARGA                                                              CENTRO DE CARGA DE EMPOTRAR 12 ESPACIOS, MONOFASICO, BARRAS DE 100 AMP. CON BREAKER PRINCIPAL INSTALADO DE FÁBRICA QOM60VH.  INCLUYE BARRA DE TIERRA. CALIDAD IGUAL O SUPERIOR A QO112M100, CUBIERTA QOC12UF</t>
  </si>
  <si>
    <t>20304-140-000001 CENTRO DE CARGA                                                                CENTRO DE CARGA DE PARCHE 12 ESPACIOS, MONOFASICO, BARRAS DE 100 AMP. CON BREAKER PRINCIPAL INSTALADO DE FÁBRICA QOM70.  INCLUYE BARRA DE TIERRA. CALIDAD IGUAL O SUPERIOR A QO112M100, CUBIERTA QOC12US</t>
  </si>
  <si>
    <t>CENTRO DE CARGA                                                                CENTRO DE CARGA DE EMPOTRAR 12 ESPACIOS, MONOFASICO, BARRAS DE 100 AMP. CON BREAKER PRINCIPAL INSTALADO DE FÁBRICA QOM70.  INCLUYE BARRA DE TIERRA. CALIDAD IGUAL O SUPERIOR A QO112M100, CUBIERTA QOC12UF</t>
  </si>
  <si>
    <t>CENTRO DE CARGA                                                              CENTRO DE CARGA DE PARCHE 16 ESPACIOS, MONOFASICO, BARRAS DE 100 AMP. CON BREAKER PRINCIPAL INSTALADO DE FÁBRICA QOM70.  INCLUYE BARRA DE TIERRA. CALIDAD IGUAL O SUPERIOR A QO116M100, CUBIERTA QOC20U100S</t>
  </si>
  <si>
    <t>CENTRO DE CARGA                                                              CENTRO DE CARGA DE EMPOTRAR 16 ESPACIOS, MONOFASICO, BARRAS DE 100 AMP. CON BREAKER PRINCIPAL INSTALADO DE FÁBRICA QOM70.  INCLUYE BARRA DE TIERRA. CALIDAD IGUAL O SUPERIOR A QO116M100, CUBIERTA QOC20U100F</t>
  </si>
  <si>
    <t>CENTRO DE CARGA                                                              CENTRO DE CARGA DE EMPOTRAR 16 ESPACIOS, MONOFASICO, BARRAS DE 100 AMP. CON BREAKER PRINCIPAL INSTALADO DE FÁBRICA QOM90.  INCLUYE BARRA DE TIERRA. CALIDAD IGUAL O SUPERIOR A QO116M100, CUBIERTA QOC20U100F</t>
  </si>
  <si>
    <t xml:space="preserve">CENTRO DE CARGA                                                              CENTRO DE CARGA DE PARCHE 24 ESPACIOS, MONOFASICO, BARRAS DE 125 AMP. CON BREAKER PRINCIPAL INSTALADO DE FÁBRICA QOM100. INCLUYE BARRA DE TIERRA. CALIDAD IGUAL O SUPERIOR A QO124M125, CUBIERTA QOC24US                                           </t>
  </si>
  <si>
    <t>CENTRO DE CARGA                                                              CENTRO DE CARGA DE EMPOTRAR 24 ESPACIOS, MONOFASICO, BARRAS DE 125 AMP. CON BREAKER PRINCIPAL INSTALADO DE FÁBRICA QOM100.  INCLUYE BARRA DE TIERRA. CALIDAD IGUAL O SUPERIOR A QO124M125, CUBIERTA QOC24UF</t>
  </si>
  <si>
    <t xml:space="preserve">CENTRO DE CARGA                                                              CENTRO DE CARGA DE EMPOTRAR 30 ESPACIOS, MONOFASICO, BARRAS DE 200 AMP. CON BREAKER PRINCIPAL INSTALADO DE FÁBRICA QOM100.  INCLUYE BARRA DE TIERRA. CALIDAD IGUAL O SUPERIOR A QO130M200, CUBIERTA QOC30UF                                            </t>
  </si>
  <si>
    <t>CENTRO DE CARGA                                                              CENTRO DE CARGA DE PARCHE 30 ESPACIOS, MONOFASICO, BARRAS DE 200 AMP. CON BREAKER PRINCIPAL INSTALADO DE FÁBRICA QOM125. INCLUYE BARRA DE TIERRA. CALIDAD IGUAL O SUPERIOR A QO130M200, CUBIERTA QOC30US</t>
  </si>
  <si>
    <t>CENTRO DE CARGA                                                               CENTRO DE CARGA DE PARCHE 12 ESPACIOS, TRIFÁSICO, BARRAS DE 125 AMP.  INCLUYE BARRA DE TIERRA. CALIDAD IGUAL O SUPERIOR A QO312L125G, CUBIERTA QOC16US</t>
  </si>
  <si>
    <t>CENTRO DE CARGA                                                                CENTRO DE CARGA DE EMPOTRAR 12 ESPACIOS, TRIFÁSICO, BARRAS DE 125 AMP.  INCLUYE BARRA DE TIERRA. CALIDAD IGUAL O SUPERIOR A QO312L125G CUBIERTA QOC16UF</t>
  </si>
  <si>
    <t>CENTRO DE CARGA                                                                                            CENTRO DE CARGA DE PARCHE 24 ESPACIOS, TRIFÁSICO, BARRAS DE 125 AMP.  INCLUYE BARRA DE TIERRA. CALIDAD IGUAL O SUPERIOR A QO324L125G, CUBIERTA QOC24US</t>
  </si>
  <si>
    <t>CENTRO DE CARGA                                                              CENTRO DE CARGA DE EMPOTRAR 30 ESPACIOS, TRIFÁSICO, BARRAS DE 125 AMP. CON BREAKER PRINCIPAL INSTALADO DE FÁBRICA QDL32090.  INCLUYE BARRA DE TIERRA. CALIDAD IGUAL O SUPERIOR A QO330MQ125 CUBIERTA, QOC342MQF</t>
  </si>
  <si>
    <t>CENTRO DE CARGA                                                               CENTRO DE CARGA DE PARCHE 30 ESPACIOS, TRIFÁSICO, BARRAS DE 150 AMP. CON BREAKER PRINCIPAL INSTALADO DE FÁBRICA QDL32125. INCLUYE BARRA DE TIERRA. CALIDAD IGUAL O SUPERIOR A QO330MQ150 CUBIERTA QOC342MQS</t>
  </si>
  <si>
    <t>CENTRO DE CARGA                                                               CENTRO DE CARGA CH DE EMPOTRAR 30 ESPACIOS, TRIFÁSICO, BARRAS DE 150 AMP. CON BREAKER PRINCIPAL INSTALADO DE FÁBRICA QDL32125.  INCLUYE BARRA DE TIERRA. CALIDAD IGUAL O SUPERIOR A QO330MQ150 CUBIERTA QOC342MQF</t>
  </si>
  <si>
    <t>CENTRO DE CARGA                                                              CENTRO DE CARGA DE PARCHE 42 ESPACIOS, TRIFÁSICO, BARRAS DE 225 AMP. CON BREAKER PRINCIPAL INSTALADO DE FÁBRICA QDL32150. INCLUYE BARRA DE TIERRA. CALIDAD IGUAL O SUPERIOR A QO342MQ225 CUBIERTA QOC342MQS</t>
  </si>
  <si>
    <t>CENTRO DE CARGA                                                                CENTRO DE CARGA DE EMPOTRAR 42 ESPACIOS, TRIFÁSICO, BARRAS DE 225AMP. CON BREAKER PRINCIPAL INSTALADO DE FÁBRICA QDL32150.  INCLUYE BARRA DE TIERRA. CALIDAD IGUAL O SUPERIOR A QO342MQ225 CUBIERTA QOC342MQF</t>
  </si>
  <si>
    <t>CENTRO DE CARGA                                                                CENTRO DE CARGA DE EMPOTRAR 42 ESPACIOS, TRIFÁSICO, BARRAS DE 225 AMP. CON BREAKER PRINCIPAL INSTALADO DE FÁBRICA QDL32200.  INCLUYE BARRA DE TIERRA. CALIDAD IGUAL O SUPERIOR A QO342MQ225 CUBIERTA, QOC342MQF</t>
  </si>
  <si>
    <t xml:space="preserve">BULBO DE HALOGENO LINEAL 500T3Q/CL (FSL) 120 voltios 500 watts.                           </t>
  </si>
  <si>
    <t>000440</t>
  </si>
  <si>
    <t>BOMBILLO DE HALOGENO BOMBILLO DE HALOGENO LINEAL 1000T3Q/CL 240VOLTIOS 1000 WATTS</t>
  </si>
  <si>
    <t>BULBO DE SODIO    BULBO DE SODIO PARA LAMPARA METALAR 2651-1-400MET-CUAD M400/U 400WATTS CAPACIDAD IGUAL O SUPERIOR A SYLVANIA</t>
  </si>
  <si>
    <t>1470</t>
  </si>
  <si>
    <t>14175</t>
  </si>
  <si>
    <t>CENTRO DE CARGA                                                     CENTRO DE CARGA CH DE PARCHE 36 ESPACIOS,
TRIFASICO, BARRAS DE 200 AMP, BT24, N/S,
120/240. CALIDAD IGUAL O SUPERIOR A CH36GT200</t>
  </si>
  <si>
    <t>CENTRO DE CARGA                                                          CENTRO DE CARGA PB DE PARCHE 42 ESPACIOS,TRIFASICO, BARRAS DE 225 AMP, BT42, N/S,120/240. CALIDAD IGUAL O SUPERIOR APB424CC225S</t>
  </si>
  <si>
    <t>FOTOCELDA CON BASE NEMA                                                         FOTOCELDA CON BASE NEMA 110/220 1000 W. No
6890</t>
  </si>
  <si>
    <t>BASE PARA FOTOCELDA                                                                               BASE PARA FOTOCELDA NEMA, CO BRAZO No. 6889</t>
  </si>
  <si>
    <t>APAGADOR ELECTRICO                                       APAGADOR SENCILLO DE COLOR BLANCO, 20A, 120V,
IGUAL O SUPERIOR A CS20AC1W DE LEGRAND CON
TAPA DE ALUMINIO INCLUIDA IGUAL O SUPERIOR A
SS1 DE LEGRAND.</t>
  </si>
  <si>
    <t>APAGADOR ELECTRICO                                            APAGADOR DE 4 VIAS DE COLOR BLANCO, 20A, 120V,
IGUAL O SUPERIOR A 664WG DE LEGRAND CON TAPA
DE ALUMINIO INCLUIDA IGUAL O SUPERIOR A SS1
DE LEGRAND.</t>
  </si>
  <si>
    <t>APAGADOR SENCILLO DE 3 VIAS                      APAGADOR DE 3 VIAS DE COLOR BLANCO, 20A, 120V,
IGUAL O SUPERIOR A CS15AC3W DE LEGRAND CON
TAPA DE ALUMINIO INCLUIDA IGUAL O SUPERIOR A
SS1 DE LEGRAND.</t>
  </si>
  <si>
    <t>APAGADOR ELECTRICO                                                APAGADOR DE DOBLE POLO DE COLOR BLANCO, 30A,
120/277V, IGUAL O SUPERIOR A PS30AC2 DE
LEGRAND CON TAPA DE ALUMINIO INCLUIDA IGUAL
O SUPERIOR A SS1 DE LEGRAND.</t>
  </si>
  <si>
    <t>TUBO CONDUIT 5,08 CM                                              TUBO PVC CONDUIT 50 MM ( 2 pulgadas)</t>
  </si>
  <si>
    <t>1260</t>
  </si>
  <si>
    <t>TUBO CONDUIT 6,32 CM                                                                                        TUBO PVC CONDUIT 65 MM ( 2 ½ pulgadas)</t>
  </si>
  <si>
    <t>TUBO CONDUIT  7,62 CM                                                            TUBO PVC CONDUIT 75 MM ( 3 pulgadas)</t>
  </si>
  <si>
    <t>CONECTOR EMT 3,17 CM                                        CONECTOR EMT 31 mm Deben de Cumplir con las
Normas del Acero, estándares aceptables
Internacionales, ISO 3575:2011</t>
  </si>
  <si>
    <t>CONECTOR EMT 5,08 CM                                                                           CONECTOR EMT 50 mm Deben de Cumplir con las
Normas del Acero, estándares aceptables
Internacionales, ISO 3575:2011</t>
  </si>
  <si>
    <t>000081</t>
  </si>
  <si>
    <t>CONECTOR EMTDE  6,32 CM                                          CONECTOR EMT 65 mm Deben de Cumplir con las
Normas del Acero, estándares aceptables
Internacionales, ISO 3575:2011</t>
  </si>
  <si>
    <t xml:space="preserve"> CONECTOR EMT DE 75 mm Que Cumpla con las
Normas del Acero, estándares aceptables
Internacionales, ISO 3575:2011</t>
  </si>
  <si>
    <t xml:space="preserve"> CURVAS CONDUIT PVC                                                   CURVAS CONDUIT PVC DE 31 MM ( 1 ¼ pulgada)</t>
  </si>
  <si>
    <t xml:space="preserve"> CURVAS CONDUIT PVC                                             CURVAS CONDUIT PVC DE 38 MM (1 ½ pulgada)</t>
  </si>
  <si>
    <t>378</t>
  </si>
  <si>
    <t xml:space="preserve"> CURVAS CONDUIT PVC                                                     CURVAS CONDUIT PVC DE 50 MM (2 pulgadas)</t>
  </si>
  <si>
    <t xml:space="preserve"> CURVAS CONDUIT PVC                                                CURVAS CONDUIT PVC DE 65 MM (2 ½ pulgada)</t>
  </si>
  <si>
    <t xml:space="preserve"> CURVAS CONDUIT PVC                                                     CURVAS CONDUIT PVC DE 75 MM ( 3 pulgada)</t>
  </si>
  <si>
    <t xml:space="preserve"> CABLE No. 2 AWG XHHW-2 COMPACT AL COLOR
NEGRO CON SELLO U.L. CALIDAD IGUAL O SUPERIOR
A Phelps Dodge</t>
  </si>
  <si>
    <t xml:space="preserve"> CABLE No. 1/0 AWG XHHW-2 COMPACT AL COLOR
NEGRO CON SELLO U.L. CALIDAD IGUAL O SUPERIOR
A Pheps Dodge.</t>
  </si>
  <si>
    <t>37800</t>
  </si>
  <si>
    <t xml:space="preserve"> CABLE No. 2/0 AWG XHHW-2 COMPACT AL COLOR
NEGRO CON SELLO U.L. CALIDAD IGUAL O SUPERIOR
A Phelps Dodge.</t>
  </si>
  <si>
    <t xml:space="preserve"> CABLE No. 3/0 AWG XHHW-2 COMPACT AL COLOR
NEGRO CON SELLO U.L. CALIDAD IGUAL O SUPERIOR
A Phelps Dodge.</t>
  </si>
  <si>
    <t xml:space="preserve"> CABLE No. 4/0 AWG XHHW-2 COMPACT AL COLOR
NEGRO CON SELLO U.L. CALIDAD IGUAL O SUPERIOR
A Phelps Dodge.</t>
  </si>
  <si>
    <t xml:space="preserve"> CABLE No. 250 MCM XHHW-2 COMPACT AL COLOR
NEGRO CON SELLO U.L. CALIDAD IGUAL O SUPERIOR
A Phelps Dodge</t>
  </si>
  <si>
    <t xml:space="preserve"> CABLE No. 300 MCM XHHW-2 COMPACT AL COLOR
NEGRO CON SELLO U.L. CALIDAD IGUAL O SUPERIOR
A Phelps Dodge.</t>
  </si>
  <si>
    <t xml:space="preserve"> CABLE TSJ 2 X 8 CON SELLO U.L Aislamiento de los
Conductores de PVC y del conjunto una cubierta
externa de PVC, Diseñado para Operar a un Voltaje
máximo de 600 voltios, Con Normas Internacionales
ASTM B3, B174, UL-62 y normas internas de
fabricación de diseño de Phelps Dodge
Centroamérica.</t>
  </si>
  <si>
    <t xml:space="preserve"> INTERRUPTOR TERMOMAGNETICO F i 2x40 CH</t>
  </si>
  <si>
    <t>INTERRUPTOR TERMOMAGNETICO F i 2x250 CH</t>
  </si>
  <si>
    <t>INTERRUPTOR TERMOMAGNETICO F i 3x175 CH</t>
  </si>
  <si>
    <t>INTERRUPTOR TERMOMAGNETICO F i 3x200 CH</t>
  </si>
  <si>
    <t>INTERRUPTOR TERMOMAGNETICO F i 3x250 CH</t>
  </si>
  <si>
    <t>CARRUCHA DE TEFLON, Cinta medida de 25 MM ( 1
pulgadas¨) CALIDAD IGUAL O SUPERIOR A GERMANY</t>
  </si>
  <si>
    <t>CONECTOR EMT 1.90 CMS. CONECTORES EMT RECTO
Para Tubo Flexible Tipo Biex con empaque
poliuretano de 18 mm. Estos materiales deben
cumplir con las características que soporten hasta 35
kilo-voltios, de una sola pieza, con topes internos que
detienen los cables, resistente a la corrosión ,
aprobado U.L</t>
  </si>
  <si>
    <t>CONECTOR EMT 2.54 CMS. CONECTORES EMT
RECTO Para Tubo Flexible Tipo Biex con empaque
poliuretano de 25 mm. Estos materiales deben
cumplir con las características que soporten hasta 35
kilo-voltios, de una sola pieza, con topes internos que
de tienen los cables, resistente a la corrosión ,
aprobado U.L</t>
  </si>
  <si>
    <t>1890</t>
  </si>
  <si>
    <t>CONECTOR PARA TUBO BIEX                                                                                                                                                                                                                                                    EMT RECTO Para Tubo Flexible Tipo Biex con empaque poliuretano de 31 mm. Estos materiales deben cumplir con las características que soporten hasta 35 kilo-voltios, de una sola pieza, con
topes internos que detienen los cables, resistente a la corrosión , aprobado U.L</t>
  </si>
  <si>
    <t xml:space="preserve"> CONECTOR PARA TUBO BIEX                                                                                                                                                                                                                                CONECTORES EMT RECTO Para Tubo Flexible Tipo Biex con empaque poliuretano de 38 mm. Estos materiales deben cumplir con las características que soporten hasta 35 kilo-voltios, de una sola pieza, con topes internos que detienen los cables, resistente a la
corrosión , aprobado U.L</t>
  </si>
  <si>
    <t xml:space="preserve"> CONECTOR PARA TUBO BIEX                                                                                                                                                                                                                              CONECTORES EMT 5.08 CMS. CONECTORES EMT RECTO Para Tubo Flexible Tipo Biex con empaque poliuretano de 50 mm. Estos materiales deben cumplir con las características que soporten hasta 35 kilo-voltios, de una sola pieza, con topes internos que
detienen los cables, resistente a la corrosión , aprobado U.L</t>
  </si>
  <si>
    <t xml:space="preserve"> CONECTOR PARA TUBO BIEX                                                                                                                                                                                                                              CONECTORES EMT RECTO Para Tubo Flexible Tipo Biex con empaque poliuretano de 65 mm. Estos materiales deben cumplir con las características que soporten hasta 35 kilo-voltios, de una sola pieza, con topes internos que detienen los cables, resistente a la
corrosión , aprobado U.L</t>
  </si>
  <si>
    <t>945</t>
  </si>
  <si>
    <t xml:space="preserve"> CONECTOR PARA TUBO BIEX                                                                                                                                                                                                                               CONECTORES EMT RECTO Para Tubo Flexible Tipo Biex con empaque poliuretano de 75 mm. Estos materiales deben cumplir con las características que soporten hasta 35 kilo-voltios, de una sola pieza, con topes internos que detienen los cables, resistente a la
corrosión , aprobado U.L</t>
  </si>
  <si>
    <t xml:space="preserve"> CONECTORES  TSJ DE 12 mm                                                                                                                                                                                                                                            Deben de Cumplir con las Normas del Acero, estándares
aceptables Internacionales, ISO 3575:2011</t>
  </si>
  <si>
    <t>CONECTORES  TSJ DE 18 mm                                                                                                                                                                                                                                              Deben de Cumplir con las Normas del Acero, estándares
aceptables Internacionales, ISO 3575: 2011.</t>
  </si>
  <si>
    <t>CONECTOR DE BARRIL ALUMINIO COBRE PARA
CABLE n. 2/0 U.L Estos materiales deben cumplir con
las características que soporten hasta 35 kilo-voltios,
de una sola pieza, con topes internos que detienen los
cables, resistente a la corrosión, aprobado U.L.</t>
  </si>
  <si>
    <t>CONECTOR DE BARRIL ALUMINIO COBRE PARA
CABLE n. 3/0 U.L Estos materiales deben cumplir con
las características que soporten hasta 35 kilo-voltios,
de una sola pieza, con topes internos que detienen los
cables, resistente a la corrosión, aprobado U.L.</t>
  </si>
  <si>
    <t>CONECTOR DE BARRIL ALUMINIO COBRE PARA
CABLE n. 4/0 U.L Estos materiales deben cumplir con
las características que soporten hasta 35 kilo-voltios,
de una sola pieza, con topes internos que detienen los
cables, resistente a la corrosión, aprobado U.L.</t>
  </si>
  <si>
    <t>LAMPARA  FLUORESCENTE PARA INSTALACION SUPERFICIAL O SUSPENDIDA CON DIFUSOR CON BALASTRO ELECTRONICO T8, CON 2 TUBOS FO32 LUZ BLANCA (INCLUIDO), 120 V
CALIDAD IGUAL O SUPERIOR A MODELO 705-E0-48-2-RA DE SYLVANIA</t>
  </si>
  <si>
    <r>
      <t xml:space="preserve"> UNION CONDUIT  IMC CONDUIT DE COMPRESIÓN, 13 mm (</t>
    </r>
    <r>
      <rPr>
        <vertAlign val="superscript"/>
        <sz val="11"/>
        <rFont val="Arial"/>
        <family val="2"/>
      </rPr>
      <t>1</t>
    </r>
    <r>
      <rPr>
        <sz val="11"/>
        <rFont val="Arial"/>
        <family val="2"/>
      </rPr>
      <t>/</t>
    </r>
    <r>
      <rPr>
        <vertAlign val="subscript"/>
        <sz val="11"/>
        <rFont val="Arial"/>
        <family val="2"/>
      </rPr>
      <t>2</t>
    </r>
    <r>
      <rPr>
        <sz val="11"/>
        <rFont val="Arial"/>
        <family val="2"/>
      </rPr>
      <t xml:space="preserve">")  Unión metálica de comprensión para acople de dos tubos IMC-RCM Coduit de igual diametro, rosca exagonal en ambos lados material acero  que cumpla con UL 514B, NEMA FB-1 CSA C 22.2 No 18 </t>
    </r>
  </si>
  <si>
    <r>
      <t xml:space="preserve"> UNION CONDUIT  IMC CONDUIT DE COMPRESIÓN, 19 mm (</t>
    </r>
    <r>
      <rPr>
        <vertAlign val="superscript"/>
        <sz val="11"/>
        <rFont val="Arial"/>
        <family val="2"/>
      </rPr>
      <t>3</t>
    </r>
    <r>
      <rPr>
        <sz val="11"/>
        <rFont val="Arial"/>
        <family val="2"/>
      </rPr>
      <t>/</t>
    </r>
    <r>
      <rPr>
        <vertAlign val="subscript"/>
        <sz val="11"/>
        <rFont val="Arial"/>
        <family val="2"/>
      </rPr>
      <t>4</t>
    </r>
    <r>
      <rPr>
        <sz val="11"/>
        <rFont val="Arial"/>
        <family val="2"/>
      </rPr>
      <t xml:space="preserve">")  Unión metálica de comprensión para acople de dos tubos IMC-RCM Coduit de igual diametro, rosca exagonal en ambos lados material acero  que cumpla con UL 514B, NEMA FB-1 CSA C 22.2 No 18 </t>
    </r>
  </si>
  <si>
    <t xml:space="preserve"> UNION IMC CONDUIT DE COMPRESIÓN, 25 mm (1") Unión metálica de comprensión para acople de dos tubos IMC-RCM Coduit de igual diametro, rosca exagonal en ambos lados material acero  que cumpla con UL 514B, NEMA FB-1 CSA C 22.2 No 18 </t>
  </si>
  <si>
    <r>
      <t xml:space="preserve"> UNION CONDUIT IMC CONDUIT DE COMPRESIÓN, 32 mm (1 </t>
    </r>
    <r>
      <rPr>
        <vertAlign val="superscript"/>
        <sz val="11"/>
        <rFont val="Arial"/>
        <family val="2"/>
      </rPr>
      <t>1</t>
    </r>
    <r>
      <rPr>
        <sz val="11"/>
        <rFont val="Arial"/>
        <family val="2"/>
      </rPr>
      <t>/</t>
    </r>
    <r>
      <rPr>
        <vertAlign val="subscript"/>
        <sz val="11"/>
        <rFont val="Arial"/>
        <family val="2"/>
      </rPr>
      <t>4</t>
    </r>
    <r>
      <rPr>
        <sz val="11"/>
        <rFont val="Arial"/>
        <family val="2"/>
      </rPr>
      <t xml:space="preserve">")  Unión metálica de comprensión para acople de dos tubos IMC-RCM Coduit de igual diametro, rosca exagonal en ambos lados material acero  que cumpla con UL 514B, NEMA FB-1 CSA C 22.2 No 18 </t>
    </r>
  </si>
  <si>
    <r>
      <t xml:space="preserve"> UNION CONDUIT IMC CONDUIT DE COMPRESIÓN, 38 mm (1 </t>
    </r>
    <r>
      <rPr>
        <vertAlign val="superscript"/>
        <sz val="11"/>
        <rFont val="Arial"/>
        <family val="2"/>
      </rPr>
      <t>1</t>
    </r>
    <r>
      <rPr>
        <sz val="11"/>
        <rFont val="Arial"/>
        <family val="2"/>
      </rPr>
      <t>/</t>
    </r>
    <r>
      <rPr>
        <vertAlign val="subscript"/>
        <sz val="11"/>
        <rFont val="Arial"/>
        <family val="2"/>
      </rPr>
      <t>2</t>
    </r>
    <r>
      <rPr>
        <sz val="11"/>
        <rFont val="Arial"/>
        <family val="2"/>
      </rPr>
      <t xml:space="preserve">") Unión metálica de comprensión para acople de dos tubos IMC-RCM Coduit de igual diametro, rosca exagonal en ambos lados material acero  que cumpla con UL 514B, NEMA FB-1 CSA C 22.2 No 18 </t>
    </r>
  </si>
  <si>
    <t xml:space="preserve"> UNION CONDUIT IMC CONDUIT DE COMPRESIÓN, 51 mm (2") Unión metálica de comprensión para acople de dos tubos IMC-RCM Coduit de igual diametro, rosca exagonal en ambos lados material acero  que cumpla con UL 514B, NEMA FB-1 CSA C 22.2 No 18 </t>
  </si>
  <si>
    <r>
      <t xml:space="preserve"> UNION CONDUIT IMC CONDUIT DE COMPRESIÓN, 63 mm (2 </t>
    </r>
    <r>
      <rPr>
        <vertAlign val="superscript"/>
        <sz val="11"/>
        <rFont val="Arial"/>
        <family val="2"/>
      </rPr>
      <t>1</t>
    </r>
    <r>
      <rPr>
        <sz val="11"/>
        <rFont val="Arial"/>
        <family val="2"/>
      </rPr>
      <t>/</t>
    </r>
    <r>
      <rPr>
        <vertAlign val="subscript"/>
        <sz val="11"/>
        <rFont val="Arial"/>
        <family val="2"/>
      </rPr>
      <t>2</t>
    </r>
    <r>
      <rPr>
        <sz val="11"/>
        <rFont val="Arial"/>
        <family val="2"/>
      </rPr>
      <t xml:space="preserve">") Unión metálica de comprensión para acople de dos tubos IMC-RCM Coduit de igual diametro, rosca exagonal en ambos lados material acero  que cumpla con UL 514B, NEMA FB-1 CSA C 22.2 No 18 </t>
    </r>
  </si>
  <si>
    <t xml:space="preserve"> UNION CONDUIT IMC CONDUIT DE COMPRESIÓN, 76 mm (3")  Unión metálica de comprensión para acople de dos tubos IMC-RCM Coduit de igual diametro, rosca exagonal en ambos lados material acero  que cumpla con UL 514B, NEMA FB-1 CSA C 22.2 No 18 </t>
  </si>
  <si>
    <t>LAMPARA REFLECTORA DE BASE GIRATORIA. REFLECTOR DE ALUMINIO DOBLE CACHERA  PARA INTERPERIE. LUMINARIA INCANDECENTE ALUMINIO PULIDO CALIDAD SIMILAR  O SUPERIOR A SYLVANIA MODELO1320</t>
  </si>
  <si>
    <t>BLANCO igual o superior A BTICINO MODELO  P21B, PARA 150W, ROSCA E27, SISTEMA DE CABLEADO RAPIDO</t>
  </si>
  <si>
    <t xml:space="preserve">CENTRO DE CARGA CH DE PARCHE 30 ESPACIOS, MONOFASICO, BARRAS DE 200 AMP, BT30, N/S, 120/240.Construidos en acero laminado en frío con tratamiento fosfatizado, pintura electróestatica aplicada en polvo por alto desempeño, color gris                                                                                                                       CALIDAD SIMILAR  O SUPERIOR A CH 30L200S </t>
  </si>
  <si>
    <t xml:space="preserve">CENTRO DE CARGA CH DE EMPOTRAR 30 ESPACIOS, MONOFASICO, BARRAS DE 200 AMP, BT20, N/S, 120/240. CON BRAKER PRINCIPAL Construidos en acero laminado en frío con tratamiento fosfatizado, pintura electróestatica aplicada en polvo por alto desempeño, color gris                                                                                                                       CALIDAD SIMILAR  O SUPERIOR A CH 203MB 125F </t>
  </si>
  <si>
    <t xml:space="preserve">FOTOCELDA DE 1000 W.  VOLTAJE 105-285 VAC VIDA ÚTIL 5000 CLICOS. RIGIDEZ DIELECTRICA 5 KV. TEMPERATURA DE OPERACIÓN 40° CA+70° C CON SUPRESOR DE PICOS 2,5 KV/500 A CALIDAD SIMILAR O SUPERIOR A LA SERIE 7790 B DE FISHER PIERCE. </t>
  </si>
  <si>
    <t xml:space="preserve">BASE PARA FOTOCELDA 1000W/1800 VA480 VAC CALIDAD SIMILAR  O SUPERIOR A BASE 476-71 DE FISHER PIERCE. </t>
  </si>
  <si>
    <t>APAGADOR ELECTRICO DE 4 VIAS DE COLOR BLANCO, GRADO INDUSTRIAL ESPECIFICADO PARA APLICACIONES DE EXTRA USO PESADO 15A, 120/277 VAC UN POLO AUTOATERRIZADO, CABLEADO LATERAL Y TRASERO CALIDA IGUAL O SUPERIOR A 1204-2W LEVITRO.</t>
  </si>
  <si>
    <t>PLACA CIEGA.  PLACA CIEGA PLASTICA. COLOR MARFIL CALIDAD  SIMILAR O SUPERIOR A P1228 DE LA SERIE DOMINO AVANT DE BTICINO</t>
  </si>
  <si>
    <t>TOMACORRIENTE SUPERFICIAL 50A, 125/250V, PARA 4 HILOS CALIDAD  SIMILAR O SUPERIOR A 1212 DE EAGLE</t>
  </si>
  <si>
    <t>CABLE No. 2 AWG THHN  EN DIFERENTES COLORES CON SELLO U.L. 83, UL 758, UL 1063 MONOCONDUCTOR DE COBRE SUAVE RECONOCIDO, AISLANTE TERMOPLÁSTICO PVC PROTEGIDO POR CHAQUETA DE NYLON . ESPECIFICADO PARA 600 VAC. TEMPERATURA MÁXIMA DE OPERACIÓN 90° C. 
CALIDAD SIMILAR  O SUPERIOR A PHELPS DODGEC PRESENTACION EN CAJAS DE 100 METROS.</t>
  </si>
  <si>
    <t>CABLE No 1/0 AWG THHN COLOR NEGRO CON SELLO U.L 83, UL 758, UL 1063 MONOCONDUCTOR DE COBRE SUAVE RECONOCIDO, AISLANTE TERMOPLÁSTICO PVC PROTEGIDO POR CHAQUETA DE NYLON . ESPECIFICADO PARA 600 VAC. TEMPERATURA MÁXIMA DE OPERACIÓN 90° C. 
CALIDAD SIMILAR  O SUPERIOR A PHELPS DODGEC</t>
  </si>
  <si>
    <t>LAMPARA FLUORESCENTE  LUMINARIA FLUORESCENTE PARA DOS TUBOS PARA
INSTALACION SUPERFICIAL O SUSPENDIDA CON
BALASTRO ELECTRONICO EMERGENCIA t8
(REL-2P59-S-RH-TP), con 2 TUBOS Fo96LUZ BLANCA
(INCLUIDOS), 120 V CALIDAD SIMILAR  O SUPERIOR
AL MODELO 200 -E0-96-2-RA-BE DE SYLVANIA</t>
  </si>
  <si>
    <t>LAMPARA FLUORESCENTE  LUMINARIA FLUORESCENTE PARA DOS TUBOS PARA
INSTALACION SUPERFICIAL O SUSPENDIDA CON
BALASTRO ELECTRONICO t8, con 2 TUBOS Fo96 LUZ
BLANCA (INCLUIDOS), 120 V CALIDAD SIMILAR  O
SUPERIOR AL MODELO 200 -E0-96-2-RA DE SYLVANIA.</t>
  </si>
  <si>
    <t>LAMPARA FLUORESCENTE                                                    LÁMPARA FLUORESCENTE COMPACTA (LFC) 20 WATTS,  8000h VIDA PROMEDIO, 1200 LUMENES, 120 VOLTIOS, EFICIENCIA 60 lm/W, ROSCA E27.CALIDAD SIMILAR  O SUPERIOR  A EU 20W / DL DE SYLVANIA</t>
  </si>
  <si>
    <t>200001</t>
  </si>
  <si>
    <t>500001</t>
  </si>
  <si>
    <t>INTERRUPTORES                                                                          INTERRUPTOR TERMOMAGNÉTICO INDUSTRIAL 50A, 3 POLOS, 600 VAC. CAPACIDAD INTERRUPTIVA 14KAIC A 480 VAC. FDB2050L</t>
  </si>
  <si>
    <t>INTERRUPTORES                                                                       INTERRUPTOR TERMOMAGNÉTICO INDUSTRIAL 60A, 3 POLOS, 600 VAC. CAPACIDAD INTERRUPTIVA 14KAIC A 480 VAC. FDB2060L</t>
  </si>
  <si>
    <t>CENTRO DE CARGA                                                               CENTRO DE CARGA CH DE PARCHE 18 ESPACIOS, TRIFASICO, BARRAS DE 200 AMP, BT18, N/S, 120/240, CON BREAKER PRINCIPAL. CALIDAD SIMILAR O SUPERIOR A CH184MB200S</t>
  </si>
  <si>
    <t xml:space="preserve">CENTRO DE CARGA                                                                       CENTRO DE CARGA CH DE PARCHE 36 ESPACIOS, TRIFASICO, BARRAS DE 200 AMP, BT36, N/S, 120/240. CALIDAD SIMILAR O SUPERIOR A CH36GT200S                                                     </t>
  </si>
  <si>
    <t>CENTRO DE CARGA                                                              CENTRO DE CARGA CH DE PARCHE 36 ESPACIOS, TRIFASICO, BARRAS DE 200 AMP, BT36, N/S, 120/240, CON BREAKER PRINCIPAL. CALIDAD SIMILAR  O SUPERIOR A CH364MB200S</t>
  </si>
  <si>
    <t xml:space="preserve">CENTRO DE CARGA                                                              CENTRO DE CARGA DE PARCHE 12 ESPACIOS, MONOFASICO, BARRAS DE 100 AMP. CON BREAKER PRINCIPAL INSTALADO DE FÁBRICA QOM60VH.  INCLUYE BARRA DE TIERRA. CALIDAD SIMILAR O SUPERIOR A QO112M100, CUBIERTA QOC12US                                          </t>
  </si>
  <si>
    <t>CENTRO DE CARGA                                                              CENTRO DE CARGA DE EMPOTRAR 12 ESPACIOS, MONOFASICO, BARRAS DE 100 AMP. CON BREAKER PRINCIPAL INSTALADO DE FÁBRICA QOM60VH.  INCLUYE BARRA DE TIERRA. CALIDAD SIMILAR O SUPERIOR A QO112M100, CUBIERTA QOC12UF</t>
  </si>
  <si>
    <t>CENTRO DE CARGA                                                                CENTRO DE CARGA DE PARCHE 12 ESPACIOS, MONOFASICO, BARRAS DE 100 AMP. CON BREAKER PRINCIPAL INSTALADO DE FÁBRICA QOM70.  INCLUYE BARRA DE TIERRA. CALIDAD SIMILAR O SUPERIOR A QO112M100, CUBIERTA QOC12US</t>
  </si>
  <si>
    <t>CENTRO DE CARGA                                                                CENTRO DE CARGA DE EMPOTRAR 12 ESPACIOS, MONOFASICO, BARRAS DE 100 AMP. CON BREAKER PRINCIPAL INSTALADO DE FÁBRICA QOM70.  INCLUYE BARRA DE TIERRA. CALIDAD SIMILAR O SUPERIOR A QO112M100, CUBIERTA QOC12UF</t>
  </si>
  <si>
    <t>CENTRO DE CARGA                                                              CENTRO DE CARGA DE PARCHE 16 ESPACIOS, MONOFASICO, BARRAS DE 100 AMP. CON BREAKER PRINCIPAL INSTALADO DE FÁBRICA QOM70.  INCLUYE BARRA DE TIERRA. CALIDAD SIMILAR O SUPERIOR A QO116M100, CUBIERTA QOC20U100S</t>
  </si>
  <si>
    <t>CENTRO DE CARGA                                                              CENTRO DE CARGA DE EMPOTRAR 16 ESPACIOS, MONOFASICO, BARRAS DE 100 AMP. CON BREAKER PRINCIPAL INSTALADO DE FÁBRICA QOM70.  INCLUYE BARRA DE TIERRA. CALIDAD SIMILAR O SUPERIOR A QO116M100, CUBIERTA QOC20U100F</t>
  </si>
  <si>
    <t>CENTRO DE CARGA                                                                   CENTRO DE CARGA DE PARCHE 16 ESPACIOS, MONOFASICO, BARRAS DE 100 AMP. CON BREAKER PRINCIPAL INSTALADO DE FÁBRICA QOM90.  INCLUYE BARRA DE TIERRA. CALIDAD SIMILAR O SUPERIOR A QO116M100, CUBIERTA QOC20U100S</t>
  </si>
  <si>
    <t>CENTRO DE CARGA                                                              CENTRO DE CARGA DE EMPOTRAR 16 ESPACIOS, MONOFASICO, BARRAS DE 100 AMP. CON BREAKER PRINCIPAL INSTALADO DE FÁBRICA QOM90.  INCLUYE BARRA DE TIERRA. CALIDAD SIMILAR O SUPERIOR A QO116M100, CUBIERTA QOC20U100F</t>
  </si>
  <si>
    <t xml:space="preserve">CENTRO DE CARGA                                                              CENTRO DE CARGA DE PARCHE 24 ESPACIOS, MONOFASICO, BARRAS DE 125 AMP. CON BREAKER PRINCIPAL INSTALADO DE FÁBRICA QOM100. INCLUYE BARRA DE TIERRA. CALIDAD SIMILAR O SUPERIOR A QO124M125, CUBIERTA QOC24US                                           </t>
  </si>
  <si>
    <t>CENTRO DE CARGA                                                              CENTRO DE CARGA DE EMPOTRAR 24 ESPACIOS, MONOFASICO, BARRAS DE 125 AMP. CON BREAKER PRINCIPAL INSTALADO DE FÁBRICA QOM100.  INCLUYE BARRA DE TIERRA. CALIDAD SIMILAR  O SUPERIOR A QO124M125, CUBIERTA QOC24UF</t>
  </si>
  <si>
    <t>CENTRO DE CARGA                                                              CENTRO DE CARGA DE PARCHE 30 ESPACIOS, MONOFASICO, BARRAS DE 200 AMP. CON BREAKER PRINCIPAL INSTALADO DE FÁBRICA QOM100. INCLUYE BARRA DE TIERRA. CALIDAD SIMILAR O SUPERIOR A QO130M200, CUBIERTA QOC30US</t>
  </si>
  <si>
    <t xml:space="preserve">CENTRO DE CARGA                                                              CENTRO DE CARGA DE EMPOTRAR 30 ESPACIOS, MONOFASICO, BARRAS DE 200 AMP. CON BREAKER PRINCIPAL INSTALADO DE FÁBRICA QOM100.  INCLUYE BARRA DE TIERRA. CALIDAD SIMILAR O SUPERIOR A QO130M200, CUBIERTA QOC30UF                                            </t>
  </si>
  <si>
    <t>CENTRO DE CARGA                                                              CENTRO DE CARGA DE PARCHE 30 ESPACIOS, MONOFASICO, BARRAS DE 200 AMP. CON BREAKER PRINCIPAL INSTALADO DE FÁBRICA QOM125. INCLUYE BARRA DE TIERRA. CALIDAD SIMILAR O SUPERIOR A QO130M200, CUBIERTA QOC30US</t>
  </si>
  <si>
    <t>CENTRO DE CARGA                                                               CENTRO DE CARGA DE PARCHE 12 ESPACIOS, TRIFÁSICO, BARRAS DE 125 AMP.  INCLUYE BARRA DE TIERRA. CALIDAD SIMILAR O SUPERIOR A QO312L125G, CUBIERTA QOC16US</t>
  </si>
  <si>
    <t>CENTRO DE CARGA                                                                CENTRO DE CARGA DE EMPOTRAR 12 ESPACIOS, TRIFÁSICO, BARRAS DE 125 AMP.  INCLUYE BARRA DE TIERRA. CALIDAD SIMILAR O SUPERIOR A QO312L125G CUBIERTA QOC16UF</t>
  </si>
  <si>
    <t>CENTRO DE CARGA                                                                                            CENTRO DE CARGA DE PARCHE 24 ESPACIOS, TRIFÁSICO, BARRAS DE 125 AMP.  INCLUYE BARRA DE TIERRA. CALIDAD SIMILAR O SUPERIOR A QO324L125G, CUBIERTA QOC24US</t>
  </si>
  <si>
    <t>CENTRO DE CARGA                                                              CENTRO DE CARGA DE PARCHE 30 ESPACIOS, TRIFÁSICO, BARRAS DE 125 AMP. CON BREAKER PRINCIPAL INSTALADO DE FÁBRICA QDL32090. INCLUYE BARRA DE TIERRA. CALIDAD SIMILAR O SUPERIOR A QO330MQ125 CUBIERTA, QOC342MQS</t>
  </si>
  <si>
    <t>CENTRO DE CARGA                                                              CENTRO DE CARGA DE EMPOTRAR 30 ESPACIOS, TRIFÁSICO, BARRAS DE 125 AMP. CON BREAKER PRINCIPAL INSTALADO DE FÁBRICA QDL32090.  INCLUYE BARRA DE TIERRA. CALIDAD SIMILAR O SUPERIOR A QO330MQ125 CUBIERTA, QOC342MQF</t>
  </si>
  <si>
    <t>CENTRO DE CARGA                                                               CENTRO DE CARGA DE PARCHE 30 ESPACIOS, TRIFÁSICO, BARRAS DE 150 AMP. CON BREAKER PRINCIPAL INSTALADO DE FÁBRICA QDL32125. INCLUYE BARRA DE TIERRA. CALIDAD SIMILAR O SUPERIOR A QO330MQ150 CUBIERTA QOC342MQS</t>
  </si>
  <si>
    <t>CENTRO DE CARGA                                                               CENTRO DE CARGA CH DE EMPOTRAR 30 ESPACIOS, TRIFÁSICO, BARRAS DE 150 AMP. CON BREAKER PRINCIPAL INSTALADO DE FÁBRICA QDL32125.  INCLUYE BARRA DE TIERRA. CALIDAD SIMILAR O SUPERIOR A QO330MQ150 CUBIERTA QOC342MQF</t>
  </si>
  <si>
    <t>CENTRO DE CARGA                                                              CENTRO DE CARGA DE PARCHE 42 ESPACIOS, TRIFÁSICO, BARRAS DE 225 AMP. CON BREAKER PRINCIPAL INSTALADO DE FÁBRICA QDL32150. INCLUYE BARRA DE TIERRA. CALIDAD SIMILAR O SUPERIOR A QO342MQ225 CUBIERTA QOC342MQS</t>
  </si>
  <si>
    <t>CENTRO DE CARGA                                                                CENTRO DE CARGA DE EMPOTRAR 42 ESPACIOS, TRIFÁSICO, BARRAS DE 225AMP. CON BREAKER PRINCIPAL INSTALADO DE FÁBRICA QDL32150.  INCLUYE BARRA DE TIERRA. CALIDAD SIMILAR O SUPERIOR A QO342MQ225 CUBIERTA QOC342MQF</t>
  </si>
  <si>
    <t>CENTRO DE CARGA                                                                CENTRO DE CARGA DE EMPOTRAR 42 ESPACIOS, TRIFÁSICO, BARRAS DE 225 AMP. CON BREAKER PRINCIPAL INSTALADO DE FÁBRICA QDL32200.  INCLUYE BARRA DE TIERRA. CALIDAD SIMILAR O SUPERIOR A QO342MQ225 CUBIERTA, QOC342MQF</t>
  </si>
  <si>
    <t xml:space="preserve">BULBO DE HALOGENO LINEAL 500T3Q/CL (FSL) 120 voltios 500 watts.                                                                                                                                                                   Este tipo de bien debe cumplir con la directriz MINAE No 011                           </t>
  </si>
  <si>
    <t xml:space="preserve">BOMBILLO DE HALOGENO BOMBILLO DE HALOGENO LINEAL 1000T3Q/CL 240VOLTIOS 1000 WATTS                                                                                                      Este tipo de bien debe cumplir con la directriz MINAE No 011      </t>
  </si>
  <si>
    <t xml:space="preserve">BULBO DE SODIO, BULBO DE SODIO PARA LAMPARA LUMINARIA METALAR MHXL-T5-1500-MT-LL, 1500 WATTS MODELO M1500/U CALIDAD SIMILAR  o SUPERIOR A SYLVANIA                                                                                                                                                                                                                                                                                              Este tipo de bien debe cumplir con la directriz MINAE No 011   </t>
  </si>
  <si>
    <t xml:space="preserve">BULBO DE SODIO    BULBO DE SODIO PARA LAMPARA METALAR 2651-1-400MET-CUAD M400/U 400WATTS CAPACIDAD IGUAL O SUPERIOR A SYLVANIA                                                                                                                                                                                                                                                                                                                                                      Este tipo de bien debe cumplir con la directriz MINAE No 011                                                                                                                                                                                                                                                                                                                                       </t>
  </si>
  <si>
    <t xml:space="preserve">BULBO DE SODIO                                                       BULBOS DE SODIO PARA LAMPARA ILUMINARIA DE
ALUMBRADO PUBLICO 2250-2-400HPS-240V 400
WATTS Este tipo de bien debe cumplir con la directriz MINAE No 011   </t>
  </si>
  <si>
    <t xml:space="preserve">TUBO FLUORESCENTE                                                 TUBO FLUORESCENTE. TUBO FLUORESCENTE F096 T8 120 V LUZ BLANCA 4100K Este tipo de bien debe cumplir con la directriz MINAE No 011   </t>
  </si>
  <si>
    <t>CENTRO DE CARGA                                                     CENTRO DE CARGA CH DE PARCHE 36 ESPACIOS,
TRIFASICO, BARRAS DE 200 AMP, BT24, N/S,
120/240. CALIDAD SIMILAR  O SUPERIOR A CH36GT200</t>
  </si>
  <si>
    <t>CENTRO DE CARGA                                                          CENTRO DE CARGA PB DE PARCHE 42 ESPACIOS,TRIFASICO, BARRAS DE 225 AMP, BT42, N/S,120/240. CALIDAD SIMILAR O SUPERIOR APB424CC225S</t>
  </si>
  <si>
    <t>CENTRO DE EMPOTRAR.                                                                                 CENTRO DE EMPOTRAR. CENTRO DE CARGA PB DE
EMPOTRAR 42 ESPACIOS, TRIFASICO, BARRAS DE
225 AMP, BT42, N/S, 120/240. CALIDAD SIMILAR  O
SUPERIOR A PB424CC225F</t>
  </si>
  <si>
    <t>022</t>
  </si>
  <si>
    <t>CONECTOR EMT DE  6,32 CM                                          CONECTOR EMT 65 mm Deben de Cumplir con las
Normas del Acero, estándares aceptables
Internacionales, ISO 3575:2011</t>
  </si>
  <si>
    <t>CONECTOR EMT DE 75 mm Que Cumpla con las
Normas del Acero, estándares aceptables
Internacionales, ISO 3575:2011</t>
  </si>
  <si>
    <t>CURVAS CONDUIT PVC                                                   CURVAS CONDUIT PVC DE 31 MM ( 1 ¼ pulgada)</t>
  </si>
  <si>
    <t>CURVAS CONDUIT PVC                                             CURVAS CONDUIT PVC DE 38 MM (1 ½ pulgada)</t>
  </si>
  <si>
    <t>CURVAS CONDUIT PVC                                                     CURVAS CONDUIT PVC DE 50 MM (2 pulgadas)</t>
  </si>
  <si>
    <t>CURVAS CONDUIT PVC                                                CURVAS CONDUIT PVC DE 65 MM (2 ½ pulgada)</t>
  </si>
  <si>
    <t>CURVAS CONDUIT PVC                                                     CURVAS CONDUIT PVC DE 75 MM ( 3 pulgada)</t>
  </si>
  <si>
    <t>CABLE No. 2 AWG RHW-2/USE-2 COMPACT AL COLOR
NEGRO CON SELLO U.L. CALIDAD SIMILAR O SUPERIOR
A Phelps Dodge</t>
  </si>
  <si>
    <t>CABLE No. 1/0 AWG RHW-2/USE-2 COLOR
NEGRO CON SELLO U.L. CALIDAD SIMILAR O SUPERIOR
A Pheps Dodge.</t>
  </si>
  <si>
    <t>CABLE No. 2/0 AWG RHW-2/USE-2 COLOR
NEGRO CON SELLO U.L. CALIDAD SIMILAR O SUPERIOR
A Phelps Dodge.</t>
  </si>
  <si>
    <t>CABLE No. 3/0 AWG RHW-2USE-2 COLOR
NEGRO CON SELLO U.L. CALIDAD SIMILAR O SUPERIOR
A Phelps Dodge.</t>
  </si>
  <si>
    <t>CABLE No. 4/0 AWG RHW-2USE-2 COLOR
NEGRO CON SELLO U.L. CALIDAD SIMILAR O SUPERIOR
A Phelps Dodge.</t>
  </si>
  <si>
    <t>CABLE No. 250 MCM /USE-2 COLOR
NEGRO CON SELLO U.L. CALIDAD SIMILAR O SUPERIOR
A Phelps Dodge</t>
  </si>
  <si>
    <t>CABLE No. 300 MCM /USE-2  COLOR
NEGRO CON SELLO U.L. CALIDAD SIMILAR O SUPERIOR
A Phelps Dodge.</t>
  </si>
  <si>
    <t>INTERRUPTOR TERMOMAGNETICO F i 2x40 CH</t>
  </si>
  <si>
    <t>CARRUCHA DE TEFLON, Cinta medida de 25 MM ( 1
pulgadas¨) CALIDAD SIMILAR O SUPERIOR A GERMANY</t>
  </si>
  <si>
    <t>800001</t>
  </si>
  <si>
    <t>CONECTOR PARA TUBO BIEX                                                                                                                                                                                                                                CONECTORES EMT RECTO Para Tubo Flexible Tipo Biex con empaque poliuretano de 38 mm. Estos materiales deben cumplir con las características que soporten hasta 35 kilo-voltios, de una sola pieza, con topes internos que detienen los cables, resistente a la
corrosión , aprobado U.L</t>
  </si>
  <si>
    <t>CONECTOR PARA TUBO BIEX                                                                                                                                                                                                                              CONECTORES EMT 5.08 CMS. CONECTORES EMT RECTO Para Tubo Flexible Tipo Biex con empaque poliuretano de 50 mm. Estos materiales deben cumplir con las características que soporten hasta 35 kilo-voltios, de una sola pieza, con topes internos que
detienen los cables, resistente a la corrosión , aprobado U.L</t>
  </si>
  <si>
    <t>CONECTOR PARA TUBO BIEX                                                                                                                                                                                                                              CONECTORES EMT RECTO Para Tubo Flexible Tipo Biex con empaque poliuretano de 65 mm. Estos materiales deben cumplir con las características que soporten hasta 35 kilo-voltios, de una sola pieza, con topes internos que detienen los cables, resistente a la
corrosión , aprobado U.L</t>
  </si>
  <si>
    <t>CONECTOR PARA TUBO BIEX                                                                                                                                                                                                                               CONECTORES EMT RECTO Para Tubo Flexible Tipo Biex con empaque poliuretano de 75 mm. Estos materiales deben cumplir con las características que soporten hasta 35 kilo-voltios, de una sola pieza, con topes internos que detienen los cables, resistente a la
corrosión , aprobado U.L</t>
  </si>
  <si>
    <t>CONECTORES  TSJ DE 12 mm                                                                                                                                                                                                                                            Deben de Cumplir con las Normas del Acero, estándares
aceptables Internacionales, ISO 3575:2011</t>
  </si>
  <si>
    <t>20304-150-001420 CONECTORES  TSJ DE 18 mm                                                                                                                                                                                                                                              Deben de Cumplir con las Normas del Acero, estándares
aceptables Internacionales, ISO 3575: 2011.</t>
  </si>
  <si>
    <t>CONECTOR  BARRILITO DE ALUMINIO COBRE PARA
CABLE n. 2/0 U.L Estos materiales deben cumplir con
las características que soporten hasta 35 kilo-voltios,
de una sola pieza, con topes internos que detienen los
cables, resistente a la corrosión, aprobado U.L.</t>
  </si>
  <si>
    <t>CONECTOR  BARRILITO DE ALUMINIO COBRE PARA
CABLE n. 3/0 U.L Estos materiales deben cumplir con
las características que soporten hasta 35 kilo-voltios,
de una sola pieza, con topes internos que detienen los
cables, resistente a la corrosión, aprobado U.L.</t>
  </si>
  <si>
    <t>CONECTOR  BARRILITO DE  ALUMINIO COBRE PARA
CABLE n. 4/0 U.L Estos materiales deben cumplir con
las características que soporten hasta 35 kilo-voltios,
de una sola pieza, con topes internos que detienen los
cables, resistente a la corrosión, aprobado U.L.</t>
  </si>
  <si>
    <t>LAMPARA  FLUORESCENTE PARA INSTALACION SUPERFICIAL O SUSPENDIDA CON DIFUSOR CON BALASTRO ELECTRONICO T8, CON 2 TUBOS FO32 LUZ BLANCA (INCLUIDO), 120 V
CALIDAD SIMILAR O SUPERIOR A MODELO 705-E0-48-2-RA DE SYLVANIA</t>
  </si>
  <si>
    <t xml:space="preserve">UNION CONDUIT 1.27 CMS (1/2")   Unión metálica de comprensión para acople de dos tubos IMC-RCM Coduit de igual diametro, rosca exagonal en ambos lados material acero  que cumpla con UL 514B, NEMA FB-1 CSA C 22.2 No 18 </t>
  </si>
  <si>
    <r>
      <t>UNION CONDUIT  IMC CONDUIT DE COMPRESIÓN, 19 mm (</t>
    </r>
    <r>
      <rPr>
        <vertAlign val="superscript"/>
        <sz val="11"/>
        <rFont val="Arial"/>
        <family val="2"/>
      </rPr>
      <t>3</t>
    </r>
    <r>
      <rPr>
        <sz val="11"/>
        <rFont val="Arial"/>
        <family val="2"/>
      </rPr>
      <t>/</t>
    </r>
    <r>
      <rPr>
        <vertAlign val="subscript"/>
        <sz val="11"/>
        <rFont val="Arial"/>
        <family val="2"/>
      </rPr>
      <t>4</t>
    </r>
    <r>
      <rPr>
        <sz val="11"/>
        <rFont val="Arial"/>
        <family val="2"/>
      </rPr>
      <t xml:space="preserve">")  Unión metálica de comprensión para acople de dos tubos IMC-RCM Coduit de igual diametro, rosca exagonal en ambos lados material acero  que cumpla con UL 514B, NEMA FB-1 CSA C 22.2 No 18 </t>
    </r>
  </si>
  <si>
    <t xml:space="preserve">UNION CONDUIT 2.54 CM (1")  Unión metálica de comprensión para acople de dos tubos IMC-RCM Coduit de igual diametro, rosca exagonal en ambos lados material acero  que cumpla con UL 514B, NEMA FB-1 CSA C 22.2 No 18 </t>
  </si>
  <si>
    <r>
      <t xml:space="preserve">UNION CONDUIT IMC CONDUIT DE COMPRESIÓN, 32 mm (1 </t>
    </r>
    <r>
      <rPr>
        <vertAlign val="superscript"/>
        <sz val="11"/>
        <rFont val="Arial"/>
        <family val="2"/>
      </rPr>
      <t>1</t>
    </r>
    <r>
      <rPr>
        <sz val="11"/>
        <rFont val="Arial"/>
        <family val="2"/>
      </rPr>
      <t>/</t>
    </r>
    <r>
      <rPr>
        <vertAlign val="subscript"/>
        <sz val="11"/>
        <rFont val="Arial"/>
        <family val="2"/>
      </rPr>
      <t>4</t>
    </r>
    <r>
      <rPr>
        <sz val="11"/>
        <rFont val="Arial"/>
        <family val="2"/>
      </rPr>
      <t xml:space="preserve">")  Unión metálica de comprensión para acople de dos tubos IMC-RCM Coduit de igual diametro, rosca exagonal en ambos lados material acero  que cumpla con UL 514B, NEMA FB-1 CSA C 22.2 No 18 </t>
    </r>
  </si>
  <si>
    <r>
      <t xml:space="preserve">UNION CONDUIT IMC CONDUIT DE COMPRESIÓN, 38 mm (1 </t>
    </r>
    <r>
      <rPr>
        <vertAlign val="superscript"/>
        <sz val="11"/>
        <rFont val="Arial"/>
        <family val="2"/>
      </rPr>
      <t>1</t>
    </r>
    <r>
      <rPr>
        <sz val="11"/>
        <rFont val="Arial"/>
        <family val="2"/>
      </rPr>
      <t>/</t>
    </r>
    <r>
      <rPr>
        <vertAlign val="subscript"/>
        <sz val="11"/>
        <rFont val="Arial"/>
        <family val="2"/>
      </rPr>
      <t>2</t>
    </r>
    <r>
      <rPr>
        <sz val="11"/>
        <rFont val="Arial"/>
        <family val="2"/>
      </rPr>
      <t xml:space="preserve">") Unión metálica de comprensión para acople de dos tubos IMC-RCM Coduit de igual diametro, rosca exagonal en ambos lados material acero  que cumpla con UL 514B, NEMA FB-1 CSA C 22.2 No 18 </t>
    </r>
  </si>
  <si>
    <t xml:space="preserve">UNION CONDUIT IMC CONDUIT DE COMPRESIÓN, 51 mm (2") Unión metálica de comprensión para acople de dos tubos IMC-RCM Coduit de igual diametro, rosca exagonal en ambos lados material acero  que cumpla con UL 514B, NEMA FB-1 CSA C 22.2 No 18 </t>
  </si>
  <si>
    <r>
      <t xml:space="preserve">UNION CONDUIT IMC CONDUIT DE COMPRESIÓN, 63 mm (2 </t>
    </r>
    <r>
      <rPr>
        <vertAlign val="superscript"/>
        <sz val="11"/>
        <rFont val="Arial"/>
        <family val="2"/>
      </rPr>
      <t>1</t>
    </r>
    <r>
      <rPr>
        <sz val="11"/>
        <rFont val="Arial"/>
        <family val="2"/>
      </rPr>
      <t>/</t>
    </r>
    <r>
      <rPr>
        <vertAlign val="subscript"/>
        <sz val="11"/>
        <rFont val="Arial"/>
        <family val="2"/>
      </rPr>
      <t>2</t>
    </r>
    <r>
      <rPr>
        <sz val="11"/>
        <rFont val="Arial"/>
        <family val="2"/>
      </rPr>
      <t xml:space="preserve">") Unión metálica de comprensión para acople de dos tubos IMC-RCM Coduit de igual diametro, rosca exagonal en ambos lados material acero  que cumpla con UL 514B, NEMA FB-1 CSA C 22.2 No 18 </t>
    </r>
  </si>
  <si>
    <t xml:space="preserve">UNION CONDUIT IMC CONDUIT DE COMPRESIÓN, 76 mm (3")  Unión metálica de comprensión para acople de dos tubos IMC-RCM Coduit de igual diametro, rosca exagonal en ambos lados material acero  que cumpla con UL 514B, NEMA FB-1 CSA C 22.2 No 18 </t>
  </si>
  <si>
    <t>Sifon PVC (sifon O trampa pvc sanitaria de 3,81cm)</t>
  </si>
  <si>
    <t xml:space="preserve"> PLACA CIEGA DE NYLON TERMOPLÁSTICO. COLOR BLANCO. CALIDAD  IGUAL O SUPERIOR A PJ13-W DE LEVITON.</t>
  </si>
  <si>
    <t xml:space="preserve"> CONECTOR EMT DE PRESION, Ø63 mm (2 1/2"). Conector metálico de presión para unir un tubo EMT Conduit a cajas o cerramientos eléctricos. Rosca hexagonal. Material acero con acabado de zinc. Cumple con UL 514B, NEMA FB-1, CSA C22.2 No. 18</t>
  </si>
  <si>
    <t xml:space="preserve"> CONECTOR EMT DE PRESION, Ø76 mm (3"). Conector metálico de presión para unir un tubo EMT Conduit a cajas o cerramientos eléctricos. Rosca hexagonal. Material acero con acabado de zinc. Cumple con UL 514B, NEMA FB-1, CSA C22.2 No. 18</t>
  </si>
  <si>
    <t xml:space="preserve"> CONECTOR DE BARRIL PARA CABLE ALUMINIO O COBRE #6 U.L (doble designación AL/CU) </t>
  </si>
  <si>
    <t xml:space="preserve"> CONECTOR DE BARRIL PARA CABLE ALUMINIO O COBRE #4 U.L (doble designación AL/CU) </t>
  </si>
  <si>
    <t xml:space="preserve">CONECTOR  TSJ DE 13 mm (1/2") UL                                                                                                                                                                                                                                             </t>
  </si>
  <si>
    <t xml:space="preserve">CONECTOR TSJ DE 19 mm (3/4") UL                                                                                                                                                                                                                                                 </t>
  </si>
  <si>
    <r>
      <t xml:space="preserve">INTERRUPTOR                                                                 </t>
    </r>
    <r>
      <rPr>
        <sz val="12"/>
        <rFont val="Arial"/>
        <family val="2"/>
      </rPr>
      <t xml:space="preserve">INTERRUPTOR TERMOMAGNÉTICO INDUSTRIAL 40A, 2 POLOS, 600 VAC. CAPACIDAD INTERRUPTIVA 14KAIC A 600 VAC. </t>
    </r>
    <r>
      <rPr>
        <b/>
        <sz val="12"/>
        <rFont val="Arial"/>
        <family val="2"/>
      </rPr>
      <t>FDB2040L</t>
    </r>
    <r>
      <rPr>
        <sz val="12"/>
        <rFont val="Arial"/>
        <family val="2"/>
      </rPr>
      <t>. ESTANDARES Y NORMAS: NMX-J-266-1 994 ANCE. NEMA AB1 -1 986 IEC 1 57-1 (P1 Y P2) PARTE 1 , UL 489.</t>
    </r>
  </si>
  <si>
    <r>
      <rPr>
        <b/>
        <sz val="12"/>
        <rFont val="Arial"/>
        <family val="2"/>
      </rPr>
      <t xml:space="preserve"> INTERRUPTOR  </t>
    </r>
    <r>
      <rPr>
        <sz val="12"/>
        <rFont val="Arial"/>
        <family val="2"/>
      </rPr>
      <t xml:space="preserve">                                                                       INTERRUPTOR TERMOMAGNÉTICO INDUSTRIAL 50A, 2 POLOS, 600 VAC. CAPACIDAD INTERRUPTIVA 14KAIC A 600 VAC. </t>
    </r>
    <r>
      <rPr>
        <b/>
        <sz val="12"/>
        <rFont val="Arial"/>
        <family val="2"/>
      </rPr>
      <t>FDB2050L</t>
    </r>
    <r>
      <rPr>
        <sz val="12"/>
        <rFont val="Arial"/>
        <family val="2"/>
      </rPr>
      <t>. ESTANDARES Y NORMAS: NMX-J-266-1 994 ANCE. NEMA AB1 -1 986 IEC 1 57-1 (P1 Y P2) PARTE 1 , UL 489.</t>
    </r>
  </si>
  <si>
    <r>
      <rPr>
        <b/>
        <sz val="12"/>
        <rFont val="Arial"/>
        <family val="2"/>
      </rPr>
      <t xml:space="preserve"> INTERRUPTOR </t>
    </r>
    <r>
      <rPr>
        <sz val="12"/>
        <rFont val="Arial"/>
        <family val="2"/>
      </rPr>
      <t xml:space="preserve">                                                                     INTERRUPTOR TERMOMAGNÉTICO INDUSTRIAL 40A, 3 POLOS, 600 VAC. CAPACIDAD INTERRUPTIVA 14KAIC A 600 VAC. </t>
    </r>
    <r>
      <rPr>
        <b/>
        <sz val="12"/>
        <rFont val="Arial"/>
        <family val="2"/>
      </rPr>
      <t>FDB3040L</t>
    </r>
    <r>
      <rPr>
        <sz val="12"/>
        <rFont val="Arial"/>
        <family val="2"/>
      </rPr>
      <t xml:space="preserve">. ESTANDARES Y NORMAS: NMX-J-266-1 994 ANCE. NEMA AB1 -1 986 IEC 1 57-1 (P1 Y P2) PARTE 1 , UL 489.                                                                                                    </t>
    </r>
  </si>
  <si>
    <r>
      <t xml:space="preserve"> INTERRUPTOR                                                                       </t>
    </r>
    <r>
      <rPr>
        <sz val="12"/>
        <rFont val="Arial"/>
        <family val="2"/>
      </rPr>
      <t xml:space="preserve">INTERRUPTOR TERMOMAGNÉTICO INDUSTRIAL 50A, 3 POLOS, 600 VAC. CAPACIDAD INTERRUPTIVA 14KAIC A 600 VAC. </t>
    </r>
    <r>
      <rPr>
        <b/>
        <sz val="12"/>
        <rFont val="Arial"/>
        <family val="2"/>
      </rPr>
      <t>FDB3050L</t>
    </r>
    <r>
      <rPr>
        <sz val="12"/>
        <rFont val="Arial"/>
        <family val="2"/>
      </rPr>
      <t>. ESTANDARES Y NORMAS: NMX-J-266-1 994 ANCE. NEMA AB1 -1 986 IEC 1 57-1 (P1 Y P2) PARTE 1 , UL 489.</t>
    </r>
  </si>
  <si>
    <r>
      <rPr>
        <b/>
        <sz val="12"/>
        <rFont val="Arial"/>
        <family val="2"/>
      </rPr>
      <t xml:space="preserve"> INTERRUPTOR</t>
    </r>
    <r>
      <rPr>
        <sz val="12"/>
        <rFont val="Arial"/>
        <family val="2"/>
      </rPr>
      <t xml:space="preserve">                                                                    INTERRUPTOR TERMOMAGNÉTICO INDUSTRIAL 60A, 3 POLOS, 600 VAC. CAPACIDAD INTERRUPTIVA 14KAIC A 600 VAC. </t>
    </r>
    <r>
      <rPr>
        <b/>
        <sz val="12"/>
        <rFont val="Arial"/>
        <family val="2"/>
      </rPr>
      <t>FDB3060L</t>
    </r>
    <r>
      <rPr>
        <sz val="12"/>
        <rFont val="Arial"/>
        <family val="2"/>
      </rPr>
      <t>. ESTANDARES Y NORMAS: NMX-J-266-1 994 ANCE. NEMA AB1 -1 986 IEC 1 57-1 (P1 Y P2) PARTE 1 , UL 489.</t>
    </r>
  </si>
  <si>
    <r>
      <t xml:space="preserve">INTERRUPTOR                                                                       </t>
    </r>
    <r>
      <rPr>
        <sz val="12"/>
        <rFont val="Arial"/>
        <family val="2"/>
      </rPr>
      <t xml:space="preserve">INTERRUPTOR TERMOMAGNÉTICO INDUSTRIAL 80A, 3 POLOS, 600 VAC. CAPACIDAD INTERRUPTIVA 14KAIC A 600 VAC. </t>
    </r>
    <r>
      <rPr>
        <b/>
        <sz val="12"/>
        <rFont val="Arial"/>
        <family val="2"/>
      </rPr>
      <t>FDB3080L</t>
    </r>
    <r>
      <rPr>
        <sz val="12"/>
        <rFont val="Arial"/>
        <family val="2"/>
      </rPr>
      <t>. ESTANDARES Y NORMAS: NMX-J-266-1 994 ANCE. NEMA AB1 -1 986 IEC 1 57-1 (P1 Y P2) PARTE 1 , UL 489.</t>
    </r>
  </si>
  <si>
    <r>
      <rPr>
        <b/>
        <sz val="12"/>
        <rFont val="Arial"/>
        <family val="2"/>
      </rPr>
      <t xml:space="preserve">  INTERRUPTOR   </t>
    </r>
    <r>
      <rPr>
        <sz val="12"/>
        <rFont val="Arial"/>
        <family val="2"/>
      </rPr>
      <t xml:space="preserve">                                                                                                                                             INTERRUPTOR TERMOMAGNÉTICO INDUSTRIAL 100A, 3 POLOS, 600 VAC. CAPACIDAD INTERRUPTIVA 14KAIC A 600 VAC. </t>
    </r>
    <r>
      <rPr>
        <b/>
        <sz val="12"/>
        <rFont val="Arial"/>
        <family val="2"/>
      </rPr>
      <t>FDB3100L</t>
    </r>
    <r>
      <rPr>
        <sz val="12"/>
        <rFont val="Arial"/>
        <family val="2"/>
      </rPr>
      <t>. ESTANDARES Y NORMAS: NMX-J-266-1 994 ANCE. NEMA AB1 -1 986 IEC 1 57-1 (P1 Y P2) PARTE 1 , UL 489.</t>
    </r>
  </si>
  <si>
    <r>
      <rPr>
        <b/>
        <sz val="12"/>
        <rFont val="Arial"/>
        <family val="2"/>
      </rPr>
      <t>INTERRUPTOR</t>
    </r>
    <r>
      <rPr>
        <sz val="12"/>
        <rFont val="Arial"/>
        <family val="2"/>
      </rPr>
      <t xml:space="preserve">                                                                   INTERRUPTOR TERMOMAGNÉTICO INDUSTRIAL 150A, 3 POLOS, 600 VAC. CAPACIDAD INTERRUPTIVA 14KAIC A 600 VAC. </t>
    </r>
    <r>
      <rPr>
        <b/>
        <sz val="12"/>
        <rFont val="Arial"/>
        <family val="2"/>
      </rPr>
      <t>FDB3150L</t>
    </r>
    <r>
      <rPr>
        <sz val="12"/>
        <rFont val="Arial"/>
        <family val="2"/>
      </rPr>
      <t xml:space="preserve">. ESTANDARES Y NORMAS: NMX-J-266-1 994 ANCE. NEMA AB1 -1 986 IEC 1 57-1 (P1 Y P2) PARTE 1 , UL 489.                                            </t>
    </r>
  </si>
  <si>
    <r>
      <rPr>
        <b/>
        <sz val="12"/>
        <rFont val="Arial"/>
        <family val="2"/>
      </rPr>
      <t xml:space="preserve"> INTERRUPTORES   </t>
    </r>
    <r>
      <rPr>
        <sz val="12"/>
        <rFont val="Arial"/>
        <family val="2"/>
      </rPr>
      <t xml:space="preserve">                                                                                                                                                                                                                                                    INTERRUPTOR TERMOMAGNÉTICO INDUSTRIAL 175A, 3 POLOS, 600 VAC. CAPACIDAD INTERRUPTIVA 35KAIC A 480 VAC. </t>
    </r>
    <r>
      <rPr>
        <b/>
        <sz val="12"/>
        <rFont val="Arial"/>
        <family val="2"/>
      </rPr>
      <t>JD3175L</t>
    </r>
    <r>
      <rPr>
        <sz val="12"/>
        <rFont val="Arial"/>
        <family val="2"/>
      </rPr>
      <t>. ESTANDARES Y NORMAS: NMX-J-266-1 994 ANCE. NEMA AB1 -1 986 IEC 1 57-1 (P1 Y P2) PARTE 1 , UL 489.</t>
    </r>
  </si>
  <si>
    <r>
      <t xml:space="preserve"> INTERRUPTOR                                                                  </t>
    </r>
    <r>
      <rPr>
        <sz val="12"/>
        <rFont val="Arial"/>
        <family val="2"/>
      </rPr>
      <t xml:space="preserve">INTERRUPTOR TERMOMAGNÉTICO INDUSTRIAL 250A, 3 POLOS, 600 VAC. CAPACIDAD INTERRUPTIVA 35KAIC A 480 VAC. </t>
    </r>
    <r>
      <rPr>
        <b/>
        <sz val="12"/>
        <rFont val="Arial"/>
        <family val="2"/>
      </rPr>
      <t>KD3250L</t>
    </r>
    <r>
      <rPr>
        <sz val="12"/>
        <rFont val="Arial"/>
        <family val="2"/>
      </rPr>
      <t>. ESTANDARES Y NORMAS: NMX-J-266-1 994 ANCE. NEMA AB1 -1 986 IEC 1 57-1 (P1 Y P2) PARTE 1 , UL 489.</t>
    </r>
  </si>
  <si>
    <r>
      <rPr>
        <b/>
        <sz val="12"/>
        <rFont val="Arial"/>
        <family val="2"/>
      </rPr>
      <t xml:space="preserve">INTERRUPTORES    </t>
    </r>
    <r>
      <rPr>
        <sz val="12"/>
        <rFont val="Arial"/>
        <family val="2"/>
      </rPr>
      <t xml:space="preserve">                                                                                                                                                                                                                                                 INTERUPTOR TERMOMAGNETICO DE PRESION 15A, 2 POLOS, 120 V/240, CAPACIDAD 10KAIC a 240 VAC, QO215. Con indicador visible de disparo. Clasificado para uso como apagador. Clasificado para los siguientes voltajes: 120 VAC, 240 VAC, 120/208 VAC, 120/240 VAC. UL Standard 489, CSA 22.2 No. 5, NOM/ANCE and NEMA Standard AB1 and to meet Federal Specification W-C-375B/GEN. QO circuit breakers are UL Listed under UL File E84967 and are CSA Certified under CSA Master Contract 153555.</t>
    </r>
  </si>
  <si>
    <r>
      <rPr>
        <b/>
        <sz val="12"/>
        <rFont val="Arial"/>
        <family val="2"/>
      </rPr>
      <t xml:space="preserve"> INTERRUPTORES     </t>
    </r>
    <r>
      <rPr>
        <sz val="12"/>
        <rFont val="Arial"/>
        <family val="2"/>
      </rPr>
      <t xml:space="preserve">                                                                                                                                                                                                                                                   INTERUPTOR TERMOMAGNETICO DE PRESION 90A, 3 POLO, 120 V/240, CAPACIDAD 10KAIC a 240 VAC,  QO390. Con indicador visible de disparo. Clasificado para uso como apagador. Clasificado para los siguientes voltajes: 120 VAC, 240 VAC, 120/208 VAC, 120/240 VAC. UL Standard 489, CSA 22.2 No. 5, NOM/ANCE and NEMA Standard AB1 and to meet Federal Specification W-C-375B/GEN. QO circuit breakers are UL Listed under UL File E84967 and are CSA Certified under CSA Master Contract 153555.</t>
    </r>
  </si>
  <si>
    <r>
      <rPr>
        <b/>
        <sz val="12"/>
        <rFont val="Arial"/>
        <family val="2"/>
      </rPr>
      <t xml:space="preserve"> INTERRUPTORES   </t>
    </r>
    <r>
      <rPr>
        <sz val="12"/>
        <rFont val="Arial"/>
        <family val="2"/>
      </rPr>
      <t xml:space="preserve">                                                                                                                                                                                                                                                    INTERUPTOR TERMOMAGNETICO DE PRESION 100A, 3 POLO, 120 V/240, CAPACIDAD 10KAIC a 240 VAC, QO3100. Con indicador visible de disparo. Clasificado para uso como apagador. Clasificado para los siguientes voltajes: 120 VAC, 240 VAC, 120/208 VAC, 120/240 VAC. UL Standard 489, CSA 22.2 No. 5, NOM/ANCE and NEMA Standard AB1 and to meet Federal Specification W-C-375B/GEN. QO circuit breakers are UL Listed under UL File E84967 and are CSA Certified under CSA Master Contract 153555.</t>
    </r>
  </si>
  <si>
    <r>
      <rPr>
        <b/>
        <sz val="12"/>
        <rFont val="Arial"/>
        <family val="2"/>
      </rPr>
      <t xml:space="preserve">INTERRUPTORES   </t>
    </r>
    <r>
      <rPr>
        <sz val="12"/>
        <rFont val="Arial"/>
        <family val="2"/>
      </rPr>
      <t xml:space="preserve">                                                                                                                                                                                                                                                   INTERUPTOR TERMOMAGNETICO DE TORNILLO 15A, 2 POLOS, 120 V/240, CAPACIDAD 10KAIC a 240 VAC, QOB215. Con indicador visible de disparo. Clasificado para uso como apagador. Clasificado para los siguientes voltajes: 120 VAC, 240 VAC, 120/208 VAC, 120/240 VAC. Estandares y Normas: UL Standard 489, CSA 22.2 No. 5, NOM/ANCE and NEMA Standard AB1 and to meet Federal Specification W-C-375B/GEN. QO circuit breakers are UL Listed under UL File E84967 and are CSA Certified under CSA Master Contract 153555.</t>
    </r>
  </si>
  <si>
    <r>
      <rPr>
        <b/>
        <sz val="12"/>
        <rFont val="Arial"/>
        <family val="2"/>
      </rPr>
      <t xml:space="preserve"> INTERRUPTORES</t>
    </r>
    <r>
      <rPr>
        <sz val="12"/>
        <rFont val="Arial"/>
        <family val="2"/>
      </rPr>
      <t xml:space="preserve">
INTERUPTOR TERMOMAGNETICO DE TORNILLO 15A, 3 POLOS, 120 V/240, CAPACIDAD 10KAIC a 240 VAC, QOB315. Con indicador visible de disparo. Clasificado para uso como apagador. Clasificado para los siguientes voltajes: 120 VAC, 240 VAC, 120/208 VAC, 120/240 VAC. Estandares y Normas: UL Standard 489, CSA 22.2 No. 5, NOM/ANCE and NEMA Standard AB1 and to meet Federal Specification W-C-375B/GEN. QO circuit breakers are UL Listed under UL File E84967 and are CSA Certified under CSA Master Contract 153555.</t>
    </r>
  </si>
  <si>
    <t xml:space="preserve"> CENTRO DE CARGA CH DE PARCHE 32 ESPACIOS, MONOFASICO, BARRAS DE 225 AMP, BT32, N/S, 120/240.Construidos en acero laminado en frío con tratamiento fosfatizado, pintura electróestatica aplicada en polvo por alto desempeño, color gris                                                                                                                       CALIDAD IGUAL O SUPERIOR A CH32L225DPS </t>
  </si>
  <si>
    <r>
      <t xml:space="preserve"> LAMPARA FLUORECENTE  </t>
    </r>
    <r>
      <rPr>
        <sz val="12"/>
        <rFont val="Arial"/>
        <family val="2"/>
      </rPr>
      <t xml:space="preserve">                                               LUMINARIA LED PARA ÁMBIENTES HÚMEDOS O CONTAMINADOS. CLASIFICACIÓN IP65. INSTALACIÓN SOBREPUESTA SOBRE CIELO RRASO. MULTIVOLTAJE. PARA DOS BARRAS LED. ÍNDICE DE RENDIMIENTO DEL COLOR 84, EFICACIA LÚMINICA MÍNIMA 100 LM/W.</t>
    </r>
    <r>
      <rPr>
        <b/>
        <sz val="12"/>
        <rFont val="Arial"/>
        <family val="2"/>
      </rPr>
      <t xml:space="preserve"> INCLUYE BALASTRO DE EMERGENCIA INSTALADO DE FÁBRICA.</t>
    </r>
    <r>
      <rPr>
        <sz val="12"/>
        <rFont val="Arial"/>
        <family val="2"/>
      </rPr>
      <t xml:space="preserve"> IGUAL O SUPERIOR A UL705LED-SMD-S2-2-4200LM-24 DE SYLVANIA.</t>
    </r>
  </si>
  <si>
    <r>
      <rPr>
        <b/>
        <sz val="12"/>
        <rFont val="Arial"/>
        <family val="2"/>
      </rPr>
      <t xml:space="preserve"> LAMPARA FLUORESCENTE</t>
    </r>
    <r>
      <rPr>
        <sz val="12"/>
        <rFont val="Arial"/>
        <family val="2"/>
      </rPr>
      <t xml:space="preserve">                                                            LUMINARIA LED PARA ÁMBIENTES HÚMEDOS O CONTAMINADOS. CLASIFICACIÓN IP65. INSTALACIÓN SOBREPUESTA SOBRE CIELO RASO. MULTIVOLTAJE. PARA CUATRO BARRAS LED 6500K. ÍNDICE DE RENDIMIENTO DEL COLOR 84, EFICACIA LÚMINICA MÍNIMA 110 LM/W. </t>
    </r>
    <r>
      <rPr>
        <b/>
        <sz val="12"/>
        <rFont val="Arial"/>
        <family val="2"/>
      </rPr>
      <t>INCLUYE BALASTRO DE EMERGENCIA INSTALADO DE FÁBRICA.</t>
    </r>
    <r>
      <rPr>
        <sz val="12"/>
        <rFont val="Arial"/>
        <family val="2"/>
      </rPr>
      <t xml:space="preserve"> IGUAL O SUPERIOR A UL705LED-SMD-S2-4-6000LM-48 DE SYLVANIA. </t>
    </r>
  </si>
  <si>
    <r>
      <t xml:space="preserve">LAMPARA FLUORESCENTE                                                </t>
    </r>
    <r>
      <rPr>
        <sz val="12"/>
        <rFont val="Arial"/>
        <family val="2"/>
      </rPr>
      <t>LUMINARIA LED DE BAJO PERFIL PARA INSTALACIÓN EN CIELO SUSPENDIDO. MULTIVOLTAJE, 6000 LÚMENES. DIMENSIONES 1217X602mm. EFICIENCIA 120 lm/W. ÍNDICE DE RENDIMIENTO DEL COLOR 84. TEMPERATURA DEL COLOR 4000K.</t>
    </r>
    <r>
      <rPr>
        <b/>
        <sz val="12"/>
        <rFont val="Arial"/>
        <family val="2"/>
      </rPr>
      <t xml:space="preserve"> INCLUYE BALASTRO DE EMERGENCIA INSTALADO DE FÁBRICA. </t>
    </r>
    <r>
      <rPr>
        <sz val="12"/>
        <rFont val="Arial"/>
        <family val="2"/>
      </rPr>
      <t xml:space="preserve">IGUAL O SUPERIOR A UL503LED-SMD-S2-4-6000-2X4-OPAL-BE </t>
    </r>
  </si>
  <si>
    <r>
      <t xml:space="preserve"> LAMPARA FLUORESCENTE                                                                                                                </t>
    </r>
    <r>
      <rPr>
        <sz val="12"/>
        <rFont val="Arial"/>
        <family val="2"/>
      </rPr>
      <t>LUMINARIA LED INDUSTRIAL PARA EXTERIORES VOLTAJE 100-240 VAC, 5200 LÚMENES. VIDA PROMEDIO 35000h. ÍNDICE DE RENDIMIENTO DEL COLOR 80. TEMPERATURA DEL COLOR 4000K. CON BASE GIRATOIA PARA INSTALACIÓN EN MURO. IGUAL O SUPERIOR A REFLED-C/105W/40 DE TECNOLITE.</t>
    </r>
  </si>
  <si>
    <r>
      <rPr>
        <b/>
        <sz val="12"/>
        <rFont val="Arial"/>
        <family val="2"/>
      </rPr>
      <t xml:space="preserve"> LAMPARA FLUORESCENTE                              
</t>
    </r>
    <r>
      <rPr>
        <sz val="12"/>
        <rFont val="Arial"/>
        <family val="2"/>
      </rPr>
      <t xml:space="preserve"> LUMINARIA DECORATIVA PARA EXTERIORES TIPO TORTUGA. VOLTAJE 120VAC, POTENCIA 60W, BASE E27, CON REJILLA PROTECTORA. TIPO TORTUGA. IGUAL O SUPERIOR A P36703-42 DE SYLVANIA.</t>
    </r>
  </si>
  <si>
    <t>011140</t>
  </si>
  <si>
    <r>
      <rPr>
        <b/>
        <sz val="12"/>
        <rFont val="Arial"/>
        <family val="2"/>
      </rPr>
      <t xml:space="preserve"> CINTA AISLANTE PARA ELECTRICIDAD </t>
    </r>
    <r>
      <rPr>
        <sz val="12"/>
        <rFont val="Arial"/>
        <family val="2"/>
      </rPr>
      <t xml:space="preserve">
COLOR AZUL. TEMPERATURA DE OPERACIÓN DE -10°C a 90°C. MATERIAL PVC. TEMPERATURA MÁXIMA 105°C 1 HORA MAXIMO. RESISTENTE A LA ABRASIÓN. MEDIADAS 18mm X 20m. ESTANDAR UL 510.</t>
    </r>
  </si>
  <si>
    <r>
      <rPr>
        <b/>
        <sz val="12"/>
        <rFont val="Arial"/>
        <family val="2"/>
      </rPr>
      <t xml:space="preserve">CINTA AISLANTE PARA ELECTRICIDAD </t>
    </r>
    <r>
      <rPr>
        <sz val="12"/>
        <rFont val="Arial"/>
        <family val="2"/>
      </rPr>
      <t xml:space="preserve">
COLOR BLANCO. TEMPERATURA DE OPERACIÓN DE -10°C a 90°C. MATERIAL PVC. TEMPERATURA MÁXIMA 105°C 1 HORA MAXIMO. RESISTENTE A LA ABRASIÓN. MEDIADAS 18mm X 20m. ESTANDAR UL 510.</t>
    </r>
  </si>
  <si>
    <r>
      <rPr>
        <b/>
        <sz val="12"/>
        <rFont val="Arial"/>
        <family val="2"/>
      </rPr>
      <t xml:space="preserve"> CINTA AISLANTE PARA ELECTRICIDAD </t>
    </r>
    <r>
      <rPr>
        <sz val="12"/>
        <rFont val="Arial"/>
        <family val="2"/>
      </rPr>
      <t xml:space="preserve">
COLOR VERDE. TEMPERATURA DE OPERACIÓN DE -10°C a 90°C. MATERIAL PVC. TEMPERATURA MÁXIMA 105°C 1 HORA MAXIMO. RESISTENTE A LA ABRASIÓN. MEDIADAS 18mm X 20m. ESTANDAR UL 510.</t>
    </r>
  </si>
  <si>
    <r>
      <t xml:space="preserve"> CENTRO DE CARGA                                                                       </t>
    </r>
    <r>
      <rPr>
        <sz val="12"/>
        <rFont val="Arial"/>
        <family val="2"/>
      </rPr>
      <t xml:space="preserve">CENTRO DE CARGA CH DE PARCHE 30 ESPACIOS, TRIFASICO, BARRAS DE 200 AMP, BT36, N/S, 120/240. CON BREAKER PRINCIPAL INSTALADO DE FÁBRICA. CALIDAD IGUAL O SUPERIOR A CH304B200LPF                                                     </t>
    </r>
  </si>
  <si>
    <t>Sifon PVC (sifon O trampa pvc sanitaria de 5,08cm)</t>
  </si>
  <si>
    <t>Sifon PVC (sifon O trampa pvc sanitaria de 7,62cm)</t>
  </si>
  <si>
    <t>Sifon PVC (sifon O trampa pvc sanitaria de 10,16cm)</t>
  </si>
  <si>
    <t>Sifon PVC (sifon O trampa pvc sanitaria con registro 3,81cm)</t>
  </si>
  <si>
    <t>Sifon PVC (sifon O trampa pvc sanitaria con registro 5,08cm)</t>
  </si>
  <si>
    <t xml:space="preserve">Codos PVC de 15.24CMS x 45 grados </t>
  </si>
  <si>
    <t>Codos PVC de 15.24CMS x 90 grados SCH40</t>
  </si>
  <si>
    <t>Adaptador macho PVC de 15.24CMS de diametro</t>
  </si>
  <si>
    <t>Adaptador hembra pvc de 15.24CMS (6",sch40,150mm)</t>
  </si>
  <si>
    <t>Tubo PVC de 15.24CMS x 6mts pared gruesa</t>
  </si>
  <si>
    <t>Adaptador hembra pvc de 1,90CMS SCH40</t>
  </si>
  <si>
    <t>Adaptador hembra pvc de 2,54CMS SCH40</t>
  </si>
  <si>
    <t>Adaptador hembra pvc de 3,18CMS SCH40</t>
  </si>
  <si>
    <t>Adaptador hembra pvc de 3,81CMS SCH40</t>
  </si>
  <si>
    <t>Adaptador hembra pvc de 5,08CMS SCH40</t>
  </si>
  <si>
    <t>Adaptador hembra pvc de 6,35CMS SCH40</t>
  </si>
  <si>
    <t>Adaptador hembra pvc de 7,62CMS SCH40</t>
  </si>
  <si>
    <t>Adaptador hembra pvc de 10,16CMS SCH40</t>
  </si>
  <si>
    <t>Adaptador macho pvc de 1,90cms de diametro SCH40</t>
  </si>
  <si>
    <t>Adaptador macho pvc de 3,17cms de diametro SCH40</t>
  </si>
  <si>
    <t>Adaptador macho pvc de 3,81cms de diametro SCH40</t>
  </si>
  <si>
    <t>Adaptador macho pvc de 5,08cms de diametro SCH40</t>
  </si>
  <si>
    <t>Adaptador macho pvc de 6,35cms de diametro SCH40</t>
  </si>
  <si>
    <t>Adaptador macho pvc de 7,62cms de diametro SCH40</t>
  </si>
  <si>
    <t>Adaptador macho pvc de 10,16cms de diametro SCH40</t>
  </si>
  <si>
    <t>Adaptador macho pvc limpieza sanitario DWV P.G.campana cementada de 3,17cm</t>
  </si>
  <si>
    <t>Adaptador macho pvc limpieza sanitario DWV P.G.campana cementada de 3,81cm</t>
  </si>
  <si>
    <t>Adaptador macho pvc limpieza sanitario DWV P.G.campana cementada de 5,08cm</t>
  </si>
  <si>
    <t>Adaptador macho pvc limpieza sanitario DWV P.G.campana cementada de 7,62cm</t>
  </si>
  <si>
    <t>Adaptador macho pvc limpieza sanitario DWV P.G.campana cementada de 10,16cm</t>
  </si>
  <si>
    <t>Adaptador macho pvc limpieza sanitario DWV P.G.campana cementada de 15,24cm</t>
  </si>
  <si>
    <t>Adaptador macho pvc trampa P.G.de 3,17cm</t>
  </si>
  <si>
    <t>Adaptador macho pvc trampa P.G.de 3,81cm</t>
  </si>
  <si>
    <t xml:space="preserve">Canoas de pvc para techo (tipo lisa alto caudal de 16,9 litros y de 6m de largo) Calidad igual o superior a la marca AMANCO </t>
  </si>
  <si>
    <t xml:space="preserve">codos pvc 90° sch40 con rosca de 1,27cms </t>
  </si>
  <si>
    <t xml:space="preserve">codo pvc de 1,90 cms de  90 ° con rosca </t>
  </si>
  <si>
    <t xml:space="preserve">Codos pvc 90° sch40 con rosca de 2,54cms </t>
  </si>
  <si>
    <t xml:space="preserve">CODO P.V.C. DE 3.17 CMS 90° sch40 con rosca  </t>
  </si>
  <si>
    <t>CODO P.V.C DE 3.81 CMS DE 90 GRADOS</t>
  </si>
  <si>
    <t>CODO P.V.C. DE 5.08 CMS DE 90 GRADOS</t>
  </si>
  <si>
    <t xml:space="preserve">CODO DE P.V.C. DE 6.35 CMS X 90 GRADOS con rosca </t>
  </si>
  <si>
    <t>codos pvc de 1,90cms de 45 grados</t>
  </si>
  <si>
    <t>codos pvc de 1,90cms de 90 grados</t>
  </si>
  <si>
    <t xml:space="preserve">CODO P.V.C. DE 3.17 CMS 90°  con rosca  </t>
  </si>
  <si>
    <t xml:space="preserve">CODO P.V.C. DE 3.17 CMS 45°    </t>
  </si>
  <si>
    <t>codos pvc de 3,81cms de 45 grados</t>
  </si>
  <si>
    <t>codos pvc de 6,35cms de 90 grados</t>
  </si>
  <si>
    <t>codos pvc de 6,35cms de 45 grados</t>
  </si>
  <si>
    <t>CODO P.V.C. DE 3.17 sanitario de 90 grados</t>
  </si>
  <si>
    <t>CODO P.V.C DE 3.81 CMS DE 90 GRADOS sanitario de  90 grados</t>
  </si>
  <si>
    <t xml:space="preserve">CODO P.V.C. DE 5.08 CMS DE 90 GRADOS sanitario </t>
  </si>
  <si>
    <t xml:space="preserve">CODO P.V.C. DE 7.62 CMS DE 90 GRADOS sanitario </t>
  </si>
  <si>
    <t xml:space="preserve">CODO P.V.C. DE 10.16 CMS X 90 GRADOS sanitario </t>
  </si>
  <si>
    <t>codos pvc sanitario de 15,24cms de 90 grados</t>
  </si>
  <si>
    <t>CODO P.V.C. DE 3.17  de 90 grados PD.campana cementada</t>
  </si>
  <si>
    <t>CODO P.V.C DE 3.81 CMS DE 90 GRADOS PD.campana cementada</t>
  </si>
  <si>
    <t>codos pvc sanitario de 5,08cms de 90 grados PD.campana cementada</t>
  </si>
  <si>
    <t>CODO P.V.C. DE 7.62 CMS DE 90 GRADOS PD.campana cementada</t>
  </si>
  <si>
    <t>CODO P.V.C. DE 10.16 CMS X 90 GRADOS PD.campana cementada</t>
  </si>
  <si>
    <t>codos pvc sanitario de 15,24cms de 90 grados PD.campana cementada</t>
  </si>
  <si>
    <t>CODO P.V.C DE 3.81 CMS DE 90 GRADOS DWV P.G. con espiga campana cementada</t>
  </si>
  <si>
    <t>CODO P.V.C. DE 5.08 CMS DE 90 GRADOS DWV P.G. con espiga campana cementada</t>
  </si>
  <si>
    <t>CODO P.V.C. DE 7.62 CMS DE 90 GRADOS DWV P.G. con espiga campana cementada</t>
  </si>
  <si>
    <t>CODO P.V.C. DE 10.16 CMS X 90 GRADOS DWV P.G. con espiga campana cementada</t>
  </si>
  <si>
    <t>CODO P.V.C. DE 3.81 CMS X 45 GRADOS campana cementada</t>
  </si>
  <si>
    <t>CODO P.V.C. DE 5.08 CMS DE 45 GRADOS sanitario  PD.campana cementada</t>
  </si>
  <si>
    <t>CODO P.V.C. DE 7.62 CMS DE 45 GRADOS PD.campana cementada</t>
  </si>
  <si>
    <t>CODO P.V.C. DE 10.16 CMS X 45 GRADOS PD.campana cementada</t>
  </si>
  <si>
    <t>CODO P.V.C. DE 15.24 CMS X 45 GRADOS PD.campana cementada</t>
  </si>
  <si>
    <t>CODO P.V.C. DE 3.17 de 45 grados DWV P.G.campana cementada</t>
  </si>
  <si>
    <t>CODO P.V.C. DE 3.81 CMS X 45 GRADOS DWV P.G.campana cementada</t>
  </si>
  <si>
    <t>codos pvc sanitario de 5,08cms de 45 grados DWV P.G.campana cementada</t>
  </si>
  <si>
    <t>CODO P.V.C. DE 7.62 CMS DE 45 GRADOS DWV P.G.campana cementada</t>
  </si>
  <si>
    <t>CODO P.V.C. DE 10.16 CMS X 45 GRADOS DWV P.G.campana cementada</t>
  </si>
  <si>
    <t>CODO P.V.C. DE 15.24 CMS X 45 GRADOS DWV P.G.campana cementada</t>
  </si>
  <si>
    <t xml:space="preserve">CODO P.V.C. DE 20.32 CMS X 45 GRADOS DWV P.G.campana cementada SANITARIO </t>
  </si>
  <si>
    <t>CODO P.V.C. DE 3.17 de 90 grados DWV P.G.campana cementada</t>
  </si>
  <si>
    <t>CODO P.V.C DE 3.81 CMS DE 90 GRADOS DWV P.G.campana cementada</t>
  </si>
  <si>
    <t>CODO P.V.C. DE 5.08 CMS DE 90 GRADOS DWV P.G.campana cementada</t>
  </si>
  <si>
    <t>codos pvc sanitario de 7,62cms de 90 grados DWV P.G.campana cementada</t>
  </si>
  <si>
    <t>CODO P.V.C. DE 10.16 CMS X 90 GRADOS DWV P.G.campana cementada</t>
  </si>
  <si>
    <t>codos pvc sanitario de 15,24cms de 90 grados DWV P.G.campana cementada</t>
  </si>
  <si>
    <t>CODO P.V.C. DE 20.32 CMS X 90 GRADOS DWV P.G.campana cementada</t>
  </si>
  <si>
    <t>000235</t>
  </si>
  <si>
    <t>Gaza PVC (Plastica) para sujetar canoa a la precinta, para canoas tipo lisa de alto caudal de 16,9 litros, Igual o superior a la Marca Amanco</t>
  </si>
  <si>
    <t xml:space="preserve">Flanger pvc sanitario de 10,16cms </t>
  </si>
  <si>
    <t xml:space="preserve">Reduccion lisa pvc de 2,54 a 1,90cms </t>
  </si>
  <si>
    <t xml:space="preserve">Reduccion lisa pvc de 3,18 a 1,90cms </t>
  </si>
  <si>
    <t xml:space="preserve">Reduccion lisa pvc de 3,18 a 2,54cms </t>
  </si>
  <si>
    <t xml:space="preserve">Reduccion lisa pvc de 15,24 a 10,16cms </t>
  </si>
  <si>
    <t>Reduccion lisa pvc sanitaria DWV P.G.campana cementada de 3,81 x 3,17cm</t>
  </si>
  <si>
    <t>Reduccion lisa pvc sanitaria DWV P.G.campana cementada de 5,08 x 3,17cm</t>
  </si>
  <si>
    <t>Reduccion lisa pvc sanitaria DWV P.G.campana cementada de 5,08 x 3,81cm</t>
  </si>
  <si>
    <t>Reduccion lisa pvc sanitaria DWV P.G.campana cementada de 7,62 x 3,81cm</t>
  </si>
  <si>
    <t>Reduccion lisa pvc sanitaria DWV P.G.campana cementada de 7,62 x 5,08cm</t>
  </si>
  <si>
    <t>Reduccion lisa pvc sanitaria DWV P.G.campana cementada de 10,16 x 5,08cm</t>
  </si>
  <si>
    <t>Reduccion lisa pvc sanitaria DWV P.G.campana cementada de 10,16 x 7,62cm</t>
  </si>
  <si>
    <t>Reduccion lisa pvc sanitaria DWV P.G.campana cementada de 15,24 x 7,62cm</t>
  </si>
  <si>
    <t>Reduccion lisa pvc sanitaria P.d.campana cementada de 5,08 x 3,81cm</t>
  </si>
  <si>
    <t>Reduccion lisa pvc sanitaria P.d.campana cementada de 7,62 x 3,81cm</t>
  </si>
  <si>
    <t>20306-225-000060 Reduccion lisa pvc sanitaria P.d.campana cementada de 7,62 x 5,08cm</t>
  </si>
  <si>
    <t>Reduccion lisa pvc sanitaria P.d.campana cementada de 10,16 x 5,08cm</t>
  </si>
  <si>
    <t>Reduccion lisa pvc sanitaria P.d.campana cementada de 10,16 x 7,62cm</t>
  </si>
  <si>
    <t>Tapon liso pvc hembra de 1,90cms</t>
  </si>
  <si>
    <t>Tapon liso pvc hembra de 2,54cms</t>
  </si>
  <si>
    <t>Tapon liso pvc hembra de 5,08cms</t>
  </si>
  <si>
    <t>Tapon liso pvc hembra de 6,35cms</t>
  </si>
  <si>
    <t>Tapon liso pvc hembra de 7,62cms</t>
  </si>
  <si>
    <t>Tapon liso pvc hembra de 10,16cms</t>
  </si>
  <si>
    <t>Tapon liso pvc hembra de 15,24cms</t>
  </si>
  <si>
    <t>Tapon pvc rosca interna hembra de 1,90cms</t>
  </si>
  <si>
    <t>Tapon pvc rosca interna hembra de 2,54cms</t>
  </si>
  <si>
    <t>Tapon pvc rosca interna hembra de 3,17cms</t>
  </si>
  <si>
    <t>Tapon pvc rosca interna hembra de 6,35cms</t>
  </si>
  <si>
    <t>Tapon pvc rosca interna hembra de 7,62cms</t>
  </si>
  <si>
    <t>Tapon pvc rosca interna hembra de 10,16cms</t>
  </si>
  <si>
    <t>Tapon pvc rosca interna hembra de 15,24cms</t>
  </si>
  <si>
    <t>Tapon macho pvc sch40 con rosca 1,90cms</t>
  </si>
  <si>
    <t>Tapon macho pvc sch40 con rosca 2,54cms</t>
  </si>
  <si>
    <t>Tapon macho pvc sch40 con rosca 3,17cms</t>
  </si>
  <si>
    <t>Tapon macho pvc sch40 con rosca 3,81cms</t>
  </si>
  <si>
    <t>Tapon macho pvc sch40 con rosca 5,08cms</t>
  </si>
  <si>
    <t>Tapon macho pvc sch40 con rosca 6,35cms</t>
  </si>
  <si>
    <t>Tapon macho pvc sch40 con rosca 7,62cms</t>
  </si>
  <si>
    <t>Tapon macho pvc sch40 con rosca 10,16cms</t>
  </si>
  <si>
    <t>Tapon macho pvc limpieza sanitaria P.G.campana cementada de 3,17cm</t>
  </si>
  <si>
    <t>Tapon macho pvc limpieza sanitaria P.G.campana cementada de 3,81cm</t>
  </si>
  <si>
    <t>Tapon macho pvc limpieza sanitaria P.G.campana cementada de 5,08cm</t>
  </si>
  <si>
    <t>Tapon macho pvc limpieza sanitaria P.G.campana cementada de 7,62cm</t>
  </si>
  <si>
    <t>Tapon macho pvc limpieza sanitaria P.G.campana cementada de 10,16cm</t>
  </si>
  <si>
    <t>Tapon macho pvc limpieza sanitaria P.G.campana cementada de 15,24cm</t>
  </si>
  <si>
    <t>Tapones lisos pvc hembra sanitario de 3,81cm</t>
  </si>
  <si>
    <t>Tapones lisos pvc hembra sanitario de 5,08cm</t>
  </si>
  <si>
    <t>Tapones lisos pvc hembra sanitario de 7,62cm</t>
  </si>
  <si>
    <t>Tapones lisos pvc hembra sanitario de 10,16cm</t>
  </si>
  <si>
    <t>Tee pvc lisa de 1,90cms</t>
  </si>
  <si>
    <t>Tee pvc lisa de 2,54cms</t>
  </si>
  <si>
    <t xml:space="preserve">TEE P.V.C. DE 3.17 CMS sanitario </t>
  </si>
  <si>
    <t xml:space="preserve">TEE P.V.C. DE 5.08 CMS sanitario </t>
  </si>
  <si>
    <t xml:space="preserve">TEE P.V.C. DE 7.62 CMS sanitaria </t>
  </si>
  <si>
    <t xml:space="preserve">Tee pvc sanitaria de 10,16cms sanitario </t>
  </si>
  <si>
    <t xml:space="preserve">TEE P.V.C. DE 15.24 CMS sanitaria </t>
  </si>
  <si>
    <t>Tee pvc sanitaria P.D. campana cementada de 3,81cms</t>
  </si>
  <si>
    <t xml:space="preserve">TEE P.V.C. DE 5.08 CMS sanitaria P.D. campana cementada </t>
  </si>
  <si>
    <t xml:space="preserve">TEE P.V.C. DE 7.62 CMS sanitaria P.D. campana cementada </t>
  </si>
  <si>
    <t>Tee pvc sanitaria P.D. campana cementada de 10,16cms</t>
  </si>
  <si>
    <t xml:space="preserve">TEE P.V.C. DE 15.24 CMS sanitaria campana cementada </t>
  </si>
  <si>
    <t xml:space="preserve">TEE P.V.C. DE 3.17 CMS DWV P.G.campana cementada  </t>
  </si>
  <si>
    <t>Tee pvc sanitaria DWV P.G.campana cementada de 3,81cm</t>
  </si>
  <si>
    <t>TEE P.V.C. DE 5.08 CMS sanitaria DWV P.G.campana cementada</t>
  </si>
  <si>
    <t xml:space="preserve">TEE P.V.C. DE 7.62 CMS  sanitaria DWV P.G.campana cementada </t>
  </si>
  <si>
    <t>Tee pvc sanitaria DWV P.G.campana cementada de 1016cm</t>
  </si>
  <si>
    <t xml:space="preserve">TEE P.V.C. DE 15.24 CMS sanitaria DWV P.G.campana cementada </t>
  </si>
  <si>
    <t xml:space="preserve">TEE P.V.C. DE 20.32 CMS sanitaria DWV P.G.campana cementada </t>
  </si>
  <si>
    <t>Tee pvc con rosca de 1,27cm</t>
  </si>
  <si>
    <t>Tee pvc con rosca de 1,90cm</t>
  </si>
  <si>
    <t>Tee pvc con rosca de 2,54cm</t>
  </si>
  <si>
    <t>Tee pvc con rosca de 3,17cm</t>
  </si>
  <si>
    <t>Tee pvc con rosca de 3,81cm</t>
  </si>
  <si>
    <t>Tee pvc con rosca de 5,08cm</t>
  </si>
  <si>
    <t>Tee reducida pvc sanitaria de 5,08 x 3,81 cms</t>
  </si>
  <si>
    <t>Tee reducida pvc sanitaria de 7,62 x 3,81 cm</t>
  </si>
  <si>
    <t>Tee reducida pvc sanitaria de 7,62 x 5,08 cms</t>
  </si>
  <si>
    <t>Tee reducida pvc sanitaria de 10,16 x 5,08 cms</t>
  </si>
  <si>
    <t>Tee reducida pvc sanitaria de 10,16 x 7,62 cms</t>
  </si>
  <si>
    <t>Tee reducida pvc de 1,90 x 1,27 cms</t>
  </si>
  <si>
    <t>Tee reducida pvc de 2,54 x 1,27 cms</t>
  </si>
  <si>
    <t>Tee reducida pvc de 2,54 x 1,90 cms</t>
  </si>
  <si>
    <t>Tee reducida pvc de 3,18 x 1,27 cms</t>
  </si>
  <si>
    <t>TEE REDUCIDO P.V.C. DE 3.81 A 1.27 CMS</t>
  </si>
  <si>
    <t>000305</t>
  </si>
  <si>
    <t>TEE REDUCIDO P.V.C. DE 5.08 A 1.27 CMS</t>
  </si>
  <si>
    <t>000315</t>
  </si>
  <si>
    <t>Tee reducida pvc de 5,08 x 3,81 cms</t>
  </si>
  <si>
    <t>Tee reducida pvc de 7,62 x 3,81 cms</t>
  </si>
  <si>
    <t>Tee reducida pvc de 7,62 x 5,08 cms</t>
  </si>
  <si>
    <t>Tee reducida pvc de 10,16 x 5,08 cms</t>
  </si>
  <si>
    <t>Tubo pvc de 3,81cm x 6m de largo SDR 17</t>
  </si>
  <si>
    <t>Tubo pvc de 15,24cm sanitario x 6m de largo</t>
  </si>
  <si>
    <t>Tubo pvc de 15,24cm x 6m de largo SDR 26</t>
  </si>
  <si>
    <t>Tubo pvc de 20,32cm sanitario x 6m de largo</t>
  </si>
  <si>
    <t>001740</t>
  </si>
  <si>
    <t>Tubo pvc de 20,32cm x 6m de largo SDR 26</t>
  </si>
  <si>
    <t>Tubo pvc de 10,16cm X 6m largo campana cementada sdr26</t>
  </si>
  <si>
    <t>Tubo pvc de 15,24cm X 6m largo campana cementada sdr26</t>
  </si>
  <si>
    <t>Tubo pvc de 20,32cm X 6m largo campana cementada sdr26</t>
  </si>
  <si>
    <t>union pvc lisa de 1,90cms de transicion o reparacion</t>
  </si>
  <si>
    <t>UNION LISA P.V.C. DE 2.54 CMS de transicion o reparacion</t>
  </si>
  <si>
    <t>UNION LISA P.V.C. DE 3.17 CMS de transicion o reparacion</t>
  </si>
  <si>
    <t>NION LISA DE P.V.C. DE 3.81 CMS de transicion o reparacion</t>
  </si>
  <si>
    <t>union pvc lisa de 6,35cms de transicion o reparacion</t>
  </si>
  <si>
    <t>union pvc lisa de 7,62cms de transicion o reparacion</t>
  </si>
  <si>
    <t>union pvc lisa de 15,24cms de transicion o reparacion</t>
  </si>
  <si>
    <t>Union pvc lisa de 1,90cms SCH40</t>
  </si>
  <si>
    <t>Union pvc lisa de 3,17cms SCH40</t>
  </si>
  <si>
    <t xml:space="preserve">UNION LISA DE P.V.C. DE 3.81 CMS de transicion o reparacion SCH 40 </t>
  </si>
  <si>
    <t>Union pvc lisa de 5,08cms SCH40</t>
  </si>
  <si>
    <t>Union pvc lisa de 6,35cms SCH40</t>
  </si>
  <si>
    <t>Union pvc lisa de 10,16cms SCH40</t>
  </si>
  <si>
    <t>Union pvc lisa de 15,24cms SCH40</t>
  </si>
  <si>
    <t xml:space="preserve">UNION LISA DE P.V.C. DE 3.81 CMS Campana cementada </t>
  </si>
  <si>
    <t>Union pvc lisa DWV P.G.campana cementada de 5,08cm</t>
  </si>
  <si>
    <t xml:space="preserve">UNION LISA P.V.C. DE 7.62 CMS DWV P.G.campana </t>
  </si>
  <si>
    <t>Union pvc lisa DWV P.G.campana cementada de 10,16cm</t>
  </si>
  <si>
    <t>UNION P.V.C. DE 1.27 CMS rosca SCH40</t>
  </si>
  <si>
    <t>UNION P.V.C. DE 1.27 CMS de tope SCH40</t>
  </si>
  <si>
    <t>Union pvc lisa de 1,90cms de tope SCH41</t>
  </si>
  <si>
    <t>UNION LISA P.V.C. DE 2.54 CMS de tope SCH42</t>
  </si>
  <si>
    <t>UNION LISA P.V.C. DE 3.17 CMS de tope SCH40</t>
  </si>
  <si>
    <t>UNION LISA DE P.V.C. DE 3.81 CMS de tope SCH40</t>
  </si>
  <si>
    <t>pvc lisa de 5,08cms de tope SCH40</t>
  </si>
  <si>
    <t>Union pvc lisa de 6,35cms de tope SCH40</t>
  </si>
  <si>
    <t>UNION LISA P.V.C. DE 7.62 CMS de tope SCH40</t>
  </si>
  <si>
    <t>Union pvc lisa de 10,16cms de tope SCH40</t>
  </si>
  <si>
    <t>UNION P.V.C. LISA  de 90° para canoa lisa  alto caudal de  16,9 litros CALIDAD igual o superior a la Marca Amanco.</t>
  </si>
  <si>
    <t>TAPA PARA CANOA PVC  (canoa alto caudal)   de 16,9 litro , Igual o superior a la Marca Amanco.</t>
  </si>
  <si>
    <t>120901</t>
  </si>
  <si>
    <t>UNION P.V.C. LISA  para canoa  alto caudal  de 16,9 litros,  CALIDAD igual o superior a la Marca Amanco.</t>
  </si>
  <si>
    <t>UNION P.V.C. LISA  con Bajante de 76,2 mm, alto caudal de 16,9 litros, para canoa CALIDAD igual o superior a la Marca Amanco.</t>
  </si>
  <si>
    <t>Yee de pvc sanitaria de 3,17cm</t>
  </si>
  <si>
    <t>325</t>
  </si>
  <si>
    <t>Yee de pvc sanitaria de 3,81cm</t>
  </si>
  <si>
    <t>Yee de pvc sanitaria de 5,08cm</t>
  </si>
  <si>
    <t>Yee de pvc sanitaria de 7,62cm</t>
  </si>
  <si>
    <t>Yee de pvc sanitaria de 10,16cm</t>
  </si>
  <si>
    <t>Yee de pvc sanitaria de 15,24cm</t>
  </si>
  <si>
    <t>20306-325-000005 Yee de pvc sanitaria de 3,81cm PD.campana cementada</t>
  </si>
  <si>
    <t>Yee de pvc sanitaria de 5,08cm PD.campana cementada</t>
  </si>
  <si>
    <t>Yee de pvc sanitaria de 7,62cm PD.campana cementada</t>
  </si>
  <si>
    <t>Yee de pvc sanitaria de 10,16cm PD.campana cementada</t>
  </si>
  <si>
    <t>Yee de pvc sanitaria de 15,24cm PD.campana cementada</t>
  </si>
  <si>
    <t>Yee de pvc sanitaria reducida de 5,08 x 3,81cm DWV P.G.campana cementada</t>
  </si>
  <si>
    <t>Yee de pvc sanitaria reducida de 7,62 x 3,81cm DWV P.G.campana cementada</t>
  </si>
  <si>
    <t>Yee de pvc sanitaria reducida de 7,62 x 5,08cm DWV P.G.campana cementada</t>
  </si>
  <si>
    <t>Yee de pvc sanitaria reducida de 10,16 x 5,08cm DWV P.G.campana cementada</t>
  </si>
  <si>
    <t>Yee de pvc sanitaria reducida de 10,16 x 7,62cm DWV P.G.campana cementada</t>
  </si>
  <si>
    <t>Yee de pvc sanitaria reducida de 15,24 x 10,16cm DWV P.G.campana cementada</t>
  </si>
  <si>
    <t>Yee de pvc sanitaria de 3,17cm PG.campana cementada</t>
  </si>
  <si>
    <t>Yee de pvc sanitaria de 3,81cm PG.campana cementada</t>
  </si>
  <si>
    <t>Yee de pvc sanitaria de 5,08cm PG.campana cementada</t>
  </si>
  <si>
    <t>Yee de pvc sanitaria de 7,62cm PG.campana cementada</t>
  </si>
  <si>
    <t>Yee de pvc sanitaria de 10,16cm PG.campana cementada</t>
  </si>
  <si>
    <t>Yee de pvc sanitaria de 15,24cm PG.campana cementada</t>
  </si>
  <si>
    <t>Yee de pvc sanitaria de 20,32cm PG.campana cementada</t>
  </si>
  <si>
    <t>Yee de pvc doble sanitaria de 3,81cm</t>
  </si>
  <si>
    <t>Yee de pvc doble sanitaria de 5,08cm</t>
  </si>
  <si>
    <t xml:space="preserve"> Yee de pvc doble sanitaria de 7,62cm</t>
  </si>
  <si>
    <t xml:space="preserve"> Yee de pvc doble sanitaria de 10,16cm</t>
  </si>
  <si>
    <t xml:space="preserve"> Silleta o abrazadera pvc lisa SCH40 de 5,08 x 1,27cms</t>
  </si>
  <si>
    <t xml:space="preserve"> Silleta o abrazadera pvc lisa SCH40 de 5,08 x 1,90cms</t>
  </si>
  <si>
    <t xml:space="preserve"> Silleta o abrazadera pvc lisa SCH40 de 7,62 x 1,27cms</t>
  </si>
  <si>
    <t xml:space="preserve"> Silleta o abrazadera pvc lisa SCH40 de 7,62 x 1,90cms</t>
  </si>
  <si>
    <t xml:space="preserve"> Silleta o abrazadera pvc lisa SCH40 de 10,16 x 1,27cms</t>
  </si>
  <si>
    <t xml:space="preserve"> Silleta o abrazadera pvc lisa SCH40 de 10,16 x 1,90cms</t>
  </si>
  <si>
    <t xml:space="preserve"> Silleta o abrazadera pvc lisa SCH40 de 15,24 x 1,27cms</t>
  </si>
  <si>
    <t xml:space="preserve"> Silleta o abrazadera pvc lisa SCH40 de 15,24 x 1,90cms</t>
  </si>
  <si>
    <t xml:space="preserve"> Silleta o abrazadera pvc lisa SCH40 de 20,32 x 1,27cms</t>
  </si>
  <si>
    <t>Silleta o abrazadera pvc lisa SCH40 de 20,32 x 1,90cms</t>
  </si>
  <si>
    <t>Silleta o abrazadera pvc con rosca SCH40 de 5,08 x 1,27cm</t>
  </si>
  <si>
    <t>Silleta o abrazadera pvc con rosca SCH40 de 5,08 x 1,90cm</t>
  </si>
  <si>
    <t>Silleta o abrazadera pvc con rosca SCH40 de 7,62 x 1,27cm</t>
  </si>
  <si>
    <t>Silleta o abrazadera pvc con rosca SCH40 de 10,16 x 1,27cm</t>
  </si>
  <si>
    <t>Silleta o abrazadera pvc con rosca SCH40 de 10,16 x 1,90cm</t>
  </si>
  <si>
    <t>Silleta o abrazadera pvc con rosca SCH40 de 15,24 x 1,27cm</t>
  </si>
  <si>
    <t>Silleta o abrazadera pvc con rosca SCH40 de 15,24 x 1,90cm</t>
  </si>
  <si>
    <t>Silleta o abrazadera pvc con rosca SCH40 de 20,32 x 1,27cm</t>
  </si>
  <si>
    <t xml:space="preserve"> Sifon PVC (sifon O trampa pvc sanitaria de 3,81cm)</t>
  </si>
  <si>
    <t xml:space="preserve"> Sifon PVC (sifon O trampa pvc sanitaria de 5,08cm)</t>
  </si>
  <si>
    <t xml:space="preserve"> Sifon PVC (sifon O trampa pvc sanitaria de 7,62cm)</t>
  </si>
  <si>
    <t xml:space="preserve"> Sifon PVC (sifon O trampa pvc sanitaria de 10,16cm)</t>
  </si>
  <si>
    <t xml:space="preserve"> Sifon PVC (sifon O trampa pvc sanitaria con registro 3,81cm)</t>
  </si>
  <si>
    <t xml:space="preserve"> Sifon PVC (sifon O trampa pvc sanitaria con registro 5,08cm)</t>
  </si>
  <si>
    <t xml:space="preserve"> Codos PVC de 15.24CMS x 45 grados </t>
  </si>
  <si>
    <t xml:space="preserve"> Codos PVC de 15.24CMS x 90 grados SCH40</t>
  </si>
  <si>
    <t xml:space="preserve"> Adaptador macho PVC de 15.24CMS de diametro</t>
  </si>
  <si>
    <t xml:space="preserve"> Adaptador hembra pvc de 15.24CMS (6",sch40,150mm)</t>
  </si>
  <si>
    <t xml:space="preserve"> Tubo PVC de 15.24CMS x 6mts pared gruesa</t>
  </si>
  <si>
    <t xml:space="preserve"> Adaptador hembra pvc de 1,90CMS SCH40</t>
  </si>
  <si>
    <t xml:space="preserve"> Adaptador hembra pvc de 2,54CMS SCH40</t>
  </si>
  <si>
    <t xml:space="preserve"> Adaptador hembra pvc de 3,18CMS SCH40</t>
  </si>
  <si>
    <t>Canoas de pvc para techar (tipo lisa alto caudal de 6m largo)</t>
  </si>
  <si>
    <t xml:space="preserve"> codos pvc 90° sch40 con rosca de 3,17cms </t>
  </si>
  <si>
    <t xml:space="preserve"> codo pvc de 3,81 cms de 90°  con rosca </t>
  </si>
  <si>
    <t xml:space="preserve"> codo pvc de 5,08 cms de 90° con rosca  </t>
  </si>
  <si>
    <t xml:space="preserve"> codo pvc de 6,35 cms de 90° con rosca </t>
  </si>
  <si>
    <t xml:space="preserve"> codos pvc de 1,90cms de 45 grados</t>
  </si>
  <si>
    <t xml:space="preserve"> codos pvc de 1,90cms de 90 grados</t>
  </si>
  <si>
    <t xml:space="preserve"> codos pvc de 3,17cms de 90 grados</t>
  </si>
  <si>
    <t>codos pvc de 3,17cms de 45 grados</t>
  </si>
  <si>
    <t>codos pvc sanitario de 3,81cms de 90 grados</t>
  </si>
  <si>
    <t>codos pvc sanitario de 5,08cms de 90 grados</t>
  </si>
  <si>
    <t>codos pvc sanitario de 7,62cms de 90 grados</t>
  </si>
  <si>
    <t>codos pvc sanitario de 10,16cms de 90 grados</t>
  </si>
  <si>
    <t xml:space="preserve"> codos pvc sanitario de 3,17cms de 90 grados PD.campana cementada</t>
  </si>
  <si>
    <t xml:space="preserve"> codos pvc sanitario de 3,81cms de 90 grados PD.campana cementada</t>
  </si>
  <si>
    <t xml:space="preserve"> codos pvc sanitario de 5,08cms de 90 grados PD.campana cementada</t>
  </si>
  <si>
    <t xml:space="preserve"> codos pvc sanitario de 7,62cms de 90 grados PD.campana cementada</t>
  </si>
  <si>
    <t xml:space="preserve"> codos pvc sanitario de 10,16cms de 90 grados PD.campana cementada</t>
  </si>
  <si>
    <t xml:space="preserve"> codos pvc sanitario de 15,24cms de 90 grados PD.campana cementada</t>
  </si>
  <si>
    <t xml:space="preserve"> codos pvc sanitario de 3,81cms de 90 grados DWV P.G. con espiga campana cementada</t>
  </si>
  <si>
    <t xml:space="preserve"> codos pvc sanitario de 5,08cms de 90 grados DWV P.G. con espiga campana cementada</t>
  </si>
  <si>
    <t xml:space="preserve"> codos pvc sanitario de 7,62cms de 90 grados DWV P.G. con espiga campana cementada</t>
  </si>
  <si>
    <t xml:space="preserve"> codos pvc sanitario de 10,16cms de 90 grados DWV P.G. con espiga campana cementada</t>
  </si>
  <si>
    <t xml:space="preserve"> codos pvc sanitario de 3,81cms de 45 grados PD.campana cementada</t>
  </si>
  <si>
    <t xml:space="preserve"> codos pvc sanitario de 5,08cms de 45 grados PD.campana cementada</t>
  </si>
  <si>
    <t xml:space="preserve"> codos pvc sanitario de 7,62cms de 45 grados PD.campana cementada</t>
  </si>
  <si>
    <t xml:space="preserve"> codos pvc sanitario de 10,16cms de 45 grados PD.campana cementada</t>
  </si>
  <si>
    <t xml:space="preserve"> codos pvc sanitario de 15,24cms de 45 grados PD.campana cementada</t>
  </si>
  <si>
    <t>25</t>
  </si>
  <si>
    <t xml:space="preserve"> codos pvc sanitario de 3,17cms de 45 grados DWV P.G.campana cementada</t>
  </si>
  <si>
    <t xml:space="preserve"> codos pvc sanitario de 3,81cms de 45 grados DWV P.G.campana cementada</t>
  </si>
  <si>
    <t>codos pvc sanitario de 7,62cms de 45 grados DWV P.G.campana cementada</t>
  </si>
  <si>
    <t>codos pvc sanitario de 10,16cms de 45 grados DWV P.G.campana cementada</t>
  </si>
  <si>
    <t>codos pvc sanitario de 15,24cms de 45 grados DWV P.G.campana cementada</t>
  </si>
  <si>
    <t>codos pvc sanitario de 20,32cms de 45 grados DWV P.G.campana cementada</t>
  </si>
  <si>
    <t>codos pvc sanitario de 3,17cms de 90 grados DWV P.G.campana cementada</t>
  </si>
  <si>
    <t>codos pvc sanitario de 3,81cms de 90 grados DWV P.G.campana cementada</t>
  </si>
  <si>
    <t>codos pvc sanitario de 5,08cms de 90 grados DWV P.G.campana cementada</t>
  </si>
  <si>
    <t>codos pvc sanitario de 10,16cms de 90 grados DWV P.G.campana cementada</t>
  </si>
  <si>
    <t>codos pvc sanitario de 20,32cms de 90 grados DWV P.G.campana cementada</t>
  </si>
  <si>
    <t>Gaza pvc para canoa rectangular</t>
  </si>
  <si>
    <t xml:space="preserve"> Reduccion lisa pvc de 2,54 a 1,27cms </t>
  </si>
  <si>
    <t xml:space="preserve"> Reduccion lisa pvc de 3,81 a 1,27cms </t>
  </si>
  <si>
    <t xml:space="preserve"> Reduccion lisa pvc de 3,81 a 2,54cms </t>
  </si>
  <si>
    <t xml:space="preserve"> Reduccion lisa pvc de 7,62 a 5,08cms </t>
  </si>
  <si>
    <t xml:space="preserve"> Reduccion lisa pvc de 1,90 a 1,27cms </t>
  </si>
  <si>
    <t xml:space="preserve"> Reduccion lisa pvc de 3,18 a 1,27cms </t>
  </si>
  <si>
    <t xml:space="preserve"> Reduccion lisa pvc de 5,08 a 3,18cms </t>
  </si>
  <si>
    <t xml:space="preserve"> Reduccion lisa pvc de 5,08 a 3,81cms </t>
  </si>
  <si>
    <t xml:space="preserve"> Reduccion lisa pvc de 5,08 a 1,27cms </t>
  </si>
  <si>
    <t xml:space="preserve"> Reduccion lisa pvc de 5,08 a 1,90cms </t>
  </si>
  <si>
    <t xml:space="preserve"> Reduccion lisa pvc de 5,08 a 2,54cms </t>
  </si>
  <si>
    <t xml:space="preserve"> Reduccion lisa pvc de 10,16 a 5,08cms </t>
  </si>
  <si>
    <t xml:space="preserve"> Reduccion lisa pvc de 10,16 a 7,62cms </t>
  </si>
  <si>
    <t xml:space="preserve"> Reduccion lisa pvc de 2,54 a 1,90cms </t>
  </si>
  <si>
    <t xml:space="preserve"> Reduccion lisa pvc de 3,18 a 1,90cms </t>
  </si>
  <si>
    <t xml:space="preserve"> Reduccion lisa pvc de 3,18 a 2,54cms </t>
  </si>
  <si>
    <t xml:space="preserve"> Reduccion lisa pvc de 15,24 a 10,16cms </t>
  </si>
  <si>
    <t xml:space="preserve"> Reduccion lisa pvc sanitaria DWV P.G.campana cementada de 3,81 x 3,17cm</t>
  </si>
  <si>
    <t xml:space="preserve"> Reduccion lisa pvc sanitaria DWV P.G.campana cementada de 5,08 x 3,17cm</t>
  </si>
  <si>
    <t xml:space="preserve"> Reduccion lisa pvc sanitaria DWV P.G.campana cementada de 5,08 x 3,81cm</t>
  </si>
  <si>
    <t xml:space="preserve"> Reduccion lisa pvc sanitaria DWV P.G.campana cementada de 7,62 x 3,81cm</t>
  </si>
  <si>
    <t xml:space="preserve"> Reduccion lisa pvc sanitaria DWV P.G.campana cementada de 7,62 x 5,08cm</t>
  </si>
  <si>
    <t xml:space="preserve"> Reduccion lisa pvc sanitaria DWV P.G.campana cementada de 10,16 x 5,08cm</t>
  </si>
  <si>
    <t xml:space="preserve"> Reduccion lisa pvc sanitaria DWV P.G.campana cementada de 10,16 x 7,62cm</t>
  </si>
  <si>
    <t xml:space="preserve"> Reduccion lisa pvc sanitaria DWV P.G.campana cementada de 15,24 x 7,62cm</t>
  </si>
  <si>
    <t xml:space="preserve"> Reduccion lisa pvc sanitaria P.d.campana cementada de 7,62 x 3,81cm</t>
  </si>
  <si>
    <t xml:space="preserve"> Reduccion lisa pvc sanitaria P.d.campana cementada de 7,62 x 5,08cm</t>
  </si>
  <si>
    <t xml:space="preserve"> Reduccion lisa pvc sanitaria P.d.campana cementada de 10,16 x 5,08cm</t>
  </si>
  <si>
    <t xml:space="preserve"> Reduccion lisa pvc sanitaria P.d.campana cementada de 10,16 x 7,62cm</t>
  </si>
  <si>
    <t xml:space="preserve"> Tapon liso pvc hembra de 1,90cms</t>
  </si>
  <si>
    <t xml:space="preserve"> Tapon liso pvc hembra de 2,54cms</t>
  </si>
  <si>
    <t xml:space="preserve"> Tapon macho pvc sch40 con rosca 3,17cms</t>
  </si>
  <si>
    <t xml:space="preserve"> Tapon macho pvc sch40 con rosca 3,81cms</t>
  </si>
  <si>
    <t xml:space="preserve"> Tapon macho pvc sch40 con rosca 5,08cms</t>
  </si>
  <si>
    <t xml:space="preserve"> Tapon macho pvc sch40 con rosca 6,35cms</t>
  </si>
  <si>
    <t xml:space="preserve"> Tapon macho pvc sch40 con rosca 7,62cms</t>
  </si>
  <si>
    <t xml:space="preserve"> Tapon macho pvc sch40 con rosca 10,16cms</t>
  </si>
  <si>
    <t xml:space="preserve"> Tapon macho pvc limpieza sanitaria P.G.campana cementada de 3,17cm</t>
  </si>
  <si>
    <t xml:space="preserve"> Tapon macho pvc limpiea sanitaria P.G.campana cementada de 3,81cm</t>
  </si>
  <si>
    <t xml:space="preserve"> Tapon macho pvc limpiea sanitaria P.G.campana cementada de 5,08cm</t>
  </si>
  <si>
    <t>Tapon macho pvc limpiea sanitaria P.G.campana cementada de 7,62cm</t>
  </si>
  <si>
    <t xml:space="preserve"> Tapon macho pvc limpiea sanitaria P.G.campana cementada de 10,16cm</t>
  </si>
  <si>
    <t>20306-015-000070 Tapon macho pvc limpiea sanitaria P.G.campana cementada de 15,24cm</t>
  </si>
  <si>
    <t>20306-015-000040 Tapones lisos pvc hembra sanitario de 5,08cm</t>
  </si>
  <si>
    <t>Tee pvc sanitaria de 5,08cms</t>
  </si>
  <si>
    <t>Tee pvc sanitaria de 7,62cms</t>
  </si>
  <si>
    <t>Tee pvc sanitaria de 10,16cms</t>
  </si>
  <si>
    <t>Tee pvc sanitaria de 15,24cms</t>
  </si>
  <si>
    <t>Tee pvc sanitaria P.D. campana cementada de 5,08cms</t>
  </si>
  <si>
    <t>Tee pvc sanitaria P.D. campana cementada de 7,62cms</t>
  </si>
  <si>
    <t>Tee pvc sanitaria P.D. campana cementada de 15,24cms</t>
  </si>
  <si>
    <t>Tee pvc sanitaria DWV P.G.campana cementada de 3,17cm</t>
  </si>
  <si>
    <t>Tee pvc sanitaria DWV P.G.campana cementada de 5,08cm</t>
  </si>
  <si>
    <t>Tee pvc sanitaria DWV P.G.campana cementada de 7,62cm</t>
  </si>
  <si>
    <t>Tee pvc sanitaria DWV P.G.campana cementada de 15,24cm</t>
  </si>
  <si>
    <t>Tee pvc sanitaria DWV P.G.campana cementada de 20,32cm</t>
  </si>
  <si>
    <t>05</t>
  </si>
  <si>
    <t xml:space="preserve"> Tee pvc con rosca de 2,54cm</t>
  </si>
  <si>
    <t xml:space="preserve"> Tee pvc con rosca de 3,17cm</t>
  </si>
  <si>
    <t xml:space="preserve"> Tee pvc con rosca de 3,81cm</t>
  </si>
  <si>
    <t xml:space="preserve"> Tee pvc con rosca de 5,08cm</t>
  </si>
  <si>
    <t>Tee reducida pvc sanitaria de 7,62 x 3,81 cms</t>
  </si>
  <si>
    <t>Tee reducida pvc de 3,81 x 1,27 cms</t>
  </si>
  <si>
    <t>Tee reducida pvc de 5,08 x 1,27 cms</t>
  </si>
  <si>
    <t>75</t>
  </si>
  <si>
    <t>union pvc lisa de 2,54cms de transicion o reparacion</t>
  </si>
  <si>
    <t>12</t>
  </si>
  <si>
    <t>Union pvc lisa de 3,81cms SCH40</t>
  </si>
  <si>
    <t>Union pvc lisa DWV P.G.campana cementada de 3,81cm</t>
  </si>
  <si>
    <t>Union pvc lisa DWV P.G.campana cementada de 7,62cm</t>
  </si>
  <si>
    <t xml:space="preserve"> Union pvc de 1,27cm todo rosca SCH40</t>
  </si>
  <si>
    <t xml:space="preserve"> Union pvc lisa de 1,27cms de tope SCH40</t>
  </si>
  <si>
    <t xml:space="preserve"> Union pvc lisa de 1,90cms de tope SCH41</t>
  </si>
  <si>
    <t>Union pvc lisa de 2,54cms de tope SCH42</t>
  </si>
  <si>
    <t>Union pvc lisa de 3,17cms de tope SCH40</t>
  </si>
  <si>
    <t>Union pvc lisa de 3,81cms de tope SCH40</t>
  </si>
  <si>
    <t>Union pvc lisa de 5,08cms de tope SCH40</t>
  </si>
  <si>
    <t>Union pvc lisa de 7,62cms de tope SCH40</t>
  </si>
  <si>
    <t>Boquilla redonda en pvc para canoa de 7,62cms</t>
  </si>
  <si>
    <t>Tapa para canoa pvc (canoa alto caudal)</t>
  </si>
  <si>
    <t xml:space="preserve">Soporte pvc para canoa liso </t>
  </si>
  <si>
    <t>007360</t>
  </si>
  <si>
    <t>Union pvc lisa para canoa (canoa de alto caudal)</t>
  </si>
  <si>
    <t>Yee de pvc sanitaria de 3,81cm PD.campana cementada</t>
  </si>
  <si>
    <t>Yee de pvc doble sanitaria de 7,62cm</t>
  </si>
  <si>
    <t>Yee de pvc doble sanitaria de 10,16cm</t>
  </si>
  <si>
    <t>Silleta o abrazadera pvc lisa SCH40 de 5,08 x 1,27cms</t>
  </si>
  <si>
    <t>Silleta o abrazadera pvc lisa SCH40 de 5,08 x 1,90cms</t>
  </si>
  <si>
    <t>Silleta o abrazadera pvc lisa SCH40 de 7,62 x 1,27cms</t>
  </si>
  <si>
    <t>Silleta o abrazadera pvc lisa SCH40 de 7,62 x 1,90cms</t>
  </si>
  <si>
    <t>Silleta o abrazadera pvc lisa SCH40 de 10,16 x 1,27cms</t>
  </si>
  <si>
    <t>Silleta o abrazadera pvc lisa SCH40 de 10,16 x 1,90cms</t>
  </si>
  <si>
    <t>Silleta o abrazadera pvc lisa SCH40 de 15,24 x 1,27cms</t>
  </si>
  <si>
    <t>Silleta o abrazadera pvc lisa SCH40 de 15,24 x 1,90cms</t>
  </si>
  <si>
    <t>Silleta o abrazadera pvc lisa SCH40 de 20,32 x 1,27cms</t>
  </si>
  <si>
    <t xml:space="preserve">INODOROS: </t>
  </si>
  <si>
    <t>LAVATORIO COLOR A ESCOGER</t>
  </si>
  <si>
    <t xml:space="preserve">CONDULETA 
CONDULETA EMT BOTAGUAS, Ø32mm (1 1/4") (UL) CON GAZA </t>
  </si>
  <si>
    <t>CONDULETA
CONDULETA EMT BOTAGUAS, Ø51mm (2") (UL) CON GAZA</t>
  </si>
  <si>
    <t xml:space="preserve">CONDULETA 
CONDULETA EMT BOTAGUAS, Ø63mm (21/2") (UL) CON GAZA </t>
  </si>
  <si>
    <t>CONDULETA 
CONDULETA EMT BOTAGUAS, Ø76mm (3") (UL) CON GAZA</t>
  </si>
  <si>
    <t>CONDULETA 
CONDULETA EMT BOTAGUAS, Ø102mm (4") (UL)</t>
  </si>
  <si>
    <t>CONDULETA
CONDULETA EMT LL, Ø12mm (1/2") (UL  CON TAPA CUERPO FABRICADO EN ALUMINIO LIBRE DE COBRE, RESISTENTE A LA CORROSIÓN, RECUBRIMIENTO DE POLVO EPÓXICO, CUBIERTA DE ALUMINIO CON TORNILLOS DE ACERO INOXIDABLE CON EMPAQUE DE NEOPROPENO. UL LISTED, UL File No. E-15022</t>
  </si>
  <si>
    <t>CONDULETA 
CONDULETA EMT LL, Ø18mm (3/4") (UL)  CON TAPA CUERPO FABRICADO EN ALUMINIO LIBRE DE COBRE, RESISTENTE A LA CORROSIÓN, RECUBRIMIENTO DE POLVO EPÓXICO, CUBIERTA DE ALUMINIO CON TORNILLOS DE ACERO INOXIDABLE CON EMPAQUE DE NEOPROPENO. UL LISTED, UL File No. E-15022</t>
  </si>
  <si>
    <t>CONDULETA 
CONDULETA EMT LL, Ø25mm (1") (UL) CON TAPA  CUERPO FABRICADO EN ALUMINIO LIBRE DE COBRE, RESISTENTE A LA CORROSIÓN, RECUBRIMIENTO DE POLVO EPÓXICO, CUBIERTA DE ALUMINIO CON TORNILLOS DE ACERO INOXIDABLE CON EMPAQUE DE NEOPROPENO. UL LISTED, UL File No. E-15022</t>
  </si>
  <si>
    <t>CONDULETA
CONDULETA EMT LL, Ø31mm (1 1/4") (UL) CON TAPA  CUERPO FABRICADO EN ALUMINIO LIBRE DE COBRE, RESISTENTE A LA CORROSIÓN, RECUBRIMIENTO DE POLVO EPÓXICO, CUBIERTA DE ALUMINIO CON TORNILLOS DE ACERO INOXIDABLE CON EMPAQUE DE NEOPROPENO. UL LISTED, UL File No. E-15022</t>
  </si>
  <si>
    <t>CONDULETA
CONDULETA EMT LL, Ø38mm (1 1/2") (UL) CON TAPA  CUERPO FABRICADO EN ALUMINIO LIBRE DE COBRE, RESISTENTE A LA CORROSIÓN, RECUBRIMIENTO DE POLVO EPÓXICO, CUBIERTA DE ALUMINIO CON TORNILLOS DE ACERO INOXIDABLE CON EMPAQUE DE NEOPROPENO. UL LISTED, UL File No. E-15022</t>
  </si>
  <si>
    <t>CONDULETA
CONDULETA EMT LL, Ø50mm (2") (UL) CON TAPA  CUERPO FABRICADO EN ALUMINIO LIBRE DE COBRE, RESISTENTE A LA CORROSIÓN, RECUBRIMIENTO DE POLVO EPÓXICO, CUBIERTA DE ALUMINIO CON TORNILLOS DE ACERO INOXIDABLE CON EMPAQUE DE NEOPROPENO. UL LISTED, UL File No. E-15022</t>
  </si>
  <si>
    <t>CONDULETA
CONDULETA EMT LL, Ø62mm (2 1/2") (UL) CON TAPA  CUERPO FABRICADO EN ALUMINIO LIBRE DE COBRE, RESISTENTE A LA CORROSIÓN, RECUBRIMIENTO DE POLVO EPÓXICO, CUBIERTA DE ALUMINIO CON TORNILLOS DE ACERO INOXIDABLE CON EMPAQUE DE NEOPROPENO. UL LISTED, UL File No. E-15022</t>
  </si>
  <si>
    <t>CONDULETA
CONDULETA EMT LL, Ø75mm (3") (UL) CON TAPA  CUERPO FABRICADO EN ALUMINIO LIBRE DE COBRE, RESISTENTE A LA CORROSIÓN, RECUBRIMIENTO DE POLVO EPÓXICO, CUBIERTA DE ALUMINIO CON TORNILLOS DE ACERO INOXIDABLE CON EMPAQUE DE NEOPROPENO. UL LISTED, UL File No. E-15022</t>
  </si>
  <si>
    <t>CONDULETA
CONDULETA EMT LR, Ø12mm (1/2") (UL) CON TAPA CUERPO FABRICADO EN ALUMINIO LIBRE DE COBRE, RESISTENTE A LA CORROSIÓN, RECUBRIMIENTO DE POLVO EPÓXICO, CUBIERTA DE ALUMINIO CON TORNILLOS DE ACERO INOXIDABLE CON EMPAQUE DE NEOPROPENO. UL LISTED, UL File No. E-15022</t>
  </si>
  <si>
    <t>CONDULETA
CONDULETA EMT LR, Ø18mm (3/4") (UL) CON TAPA CUERPO FABRICADO EN ALUMINIO LIBRE DE COBRE, RESISTENTE A LA CORROSIÓN, RECUBRIMIENTO DE POLVO EPÓXICO, CUBIERTA DE ALUMINIO CON TORNILLOS DE ACERO INOXIDABLE CON EMPAQUE DE NEOPROPENO. UL LISTED, UL File No. E-15022</t>
  </si>
  <si>
    <t>CONDULETA
CONDULETA EMT LR, Ø25mm (1") (UL) CON TAPA CUERPO FABRICADO EN ALUMINIO LIBRE DE COBRE, RESISTENTE A LA CORROSIÓN, RECUBRIMIENTO DE POLVO EPÓXICO, CUBIERTA DE ALUMINIO CON TORNILLOS DE ACERO INOXIDABLE CON EMPAQUE DE NEOPROPENO. UL LISTED, UL File No. E-15022</t>
  </si>
  <si>
    <t>CONDULETA
CONDULETA EMT LR, Ø31mm (1 1/4") (UL). CUERPO FABRICADO EN ALUMINIO LIBRE DE COBRE, RESISTENTE A LA CORROSIÓN, RECUBRIMIENTO DE POLVO EPÓXICO, CUBIERTA DE ALUMINIO CON TORNILLOS DE ACERO INOXIDABLE CON EMPAQUE DE NEOPROPENO. UL LISTED, UL File No. E-15022</t>
  </si>
  <si>
    <t>CONDULETA
CONDULETA EMT LR, 38mm (1 1/2") (UL) CON TAPA  CUERPO FABRICADO EN ALUMINIO LIBRE DE COBRE, RESISTENTE A LA CORROSIÓN, RECUBRIMIENTO DE POLVO EPÓXICO, CUBIERTA DE ALUMINIO CON TORNILLOS DE ACERO INOXIDABLE CON EMPAQUE DE NEOPROPENO. UL LISTED, UL File No. E-15022</t>
  </si>
  <si>
    <t>CONDULETA
CONDULETA EMT LR, 50mm (2") (UL) CON TAPA  CUERPO FABRICADO EN ALUMINIO LIBRE DE COBRE, RESISTENTE A LA CORROSIÓN, RECUBRIMIENTO DE POLVO EPÓXICO, CUBIERTA DE ALUMINIO CON TORNILLOS DE ACERO INOXIDABLE CON EMPAQUE DE NEOPROPENO. UL LISTED, UL File No. E-15022</t>
  </si>
  <si>
    <t>CONDULETA
CONDULETA EMT LR, 62mm (2 1/2") (UL) CON TAPA CUERPO FABRICADO EN ALUMINIO LIBRE DE COBRE, RESISTENTE A LA CORROSIÓN, RECUBRIMIENTO DE POLVO EPÓXICO, CUBIERTA DE ALUMINIO CON TORNILLOS DE ACERO INOXIDABLE CON EMPAQUE DE NEOPROPENO. UL LISTED, UL File No. E-15022</t>
  </si>
  <si>
    <t>CONDULETA
CONDULETA EMT LR, Ø75mm (3") (UL) CON TAPA CUERPO FABRICADO EN ALUMINIO LIBRE DE COBRE, RESISTENTE A LA CORROSIÓN, RECUBRIMIENTO DE POLVO EPÓXICO, CUBIERTA DE ALUMINIO CON TORNILLOS DE ACERO INOXIDABLE CON EMPAQUE DE NEOPROPENO. UL LISTED, UL File No. E-15022</t>
  </si>
  <si>
    <t>CONDULETA
CONDULETA EMT LB, Ø12mm (1/2") (UL) CON TAPA CUERPO FABRICADO EN ALUMINIO LIBRE DE COBRE, RESISTENTE A LA CORROSIÓN, RECUBRIMIENTO DE POLVO EPÓXICO, CUBIERTA DE ALUMINIO CON TORNILLOS DE ACERO INOXIDABLE CON EMPAQUE DE NEOPROPENO. UL LISTED, UL File No. E-15022</t>
  </si>
  <si>
    <t>CONDULETA
CONDULETA EMT LB, Ø18mm (3/4") (UL) CON TAPA CUERPO FABRICADO EN ALUMINIO LIBRE DE COBRE, RESISTENTE A LA CORROSIÓN, RECUBRIMIENTO DE POLVO EPÓXICO, CUBIERTA DE ALUMINIO CON TORNILLOS DE ACERO INOXIDABLE CON EMPAQUE DE NEOPROPENO. UL LISTED, UL File No. E-15022</t>
  </si>
  <si>
    <t>CONDULETA
CONDULETA EMT LB, Ø25mm (1") (UL) CON TAPA  CUERPO FABRICADO EN ALUMINIO LIBRE DE COBRE, RESISTENTE A LA CORROSIÓN, RECUBRIMIENTO DE POLVO EPÓXICO, CUBIERTA DE ALUMINIO CON TORNILLOS DE ACERO INOXIDABLE CON EMPAQUE DE NEOPROPENO. UL LISTED, UL File No. E-15022</t>
  </si>
  <si>
    <t>CONDULETA
CONDULETA EMT LB, Ø31mm (1 1/4") (UL) CON TAPA CUERPO FABRICADO EN ALUMINIO LIBRE DE COBRE, RESISTENTE A LA CORROSIÓN, RECUBRIMIENTO DE POLVO EPÓXICO, CUBIERTA DE ALUMINIO CON TORNILLOS DE ACERO INOXIDABLE CON EMPAQUE DE NEOPROPENO. UL LISTED, UL File No. E-15022</t>
  </si>
  <si>
    <t>CONDULETA
CONDULETA EMT LB, 38mm (1 1/2") (UL) CON TAPA CUERPO FABRICADO EN ALUMINIO LIBRE DE COBRE, RESISTENTE A LA CORROSIÓN, RECUBRIMIENTO DE POLVO EPÓXICO, CUBIERTA DE ALUMINIO CON TORNILLOS DE ACERO INOXIDABLE CON EMPAQUE DE NEOPROPENO. UL LISTED, UL File No. E-15022</t>
  </si>
  <si>
    <t>20399-145-000001 CONDULETA
CONDULETA EMT LB, Ø50mm (2") (UL) CON TAPA CUERPO FABRICADO EN ALUMINIO LIBRE DE COBRE, RESISTENTE A LA CORROSIÓN, RECUBRIMIENTO DE POLVO EPÓXICO, CUBIERTA DE ALUMINIO CON TORNILLOS DE ACERO INOXIDABLE CON EMPAQUE DE NEOPROPENO. UL LISTED, UL File No. E-15022</t>
  </si>
  <si>
    <t>CONDULETA
CONDULETA EMT LB, Ø62mm (2 1/2") (UL) CON TAPA CUERPO FABRICADO EN ALUMINIO LIBRE DE COBRE, RESISTENTE A LA CORROSIÓN, RECUBRIMIENTO DE POLVO EPÓXICO, CUBIERTA DE ALUMINIO CON TORNILLOS DE ACERO INOXIDABLE CON EMPAQUE DE NEOPROPENO. UL LISTED, UL File No. E-15022</t>
  </si>
  <si>
    <t>CONDULETA
CONDULETA EMT LB, Ø75mm (3") (UL) CON TAPA CUERPO FABRICADO EN ALUMINIO LIBRE DE COBRE, RESISTENTE A LA CORROSIÓN, RECUBRIMIENTO DE POLVO EPÓXICO, CUBIERTA DE ALUMINIO CON TORNILLOS DE ACERO INOXIDABLE CON EMPAQUE DE NEOPROPENO. UL LISTED, UL File No. E-15022</t>
  </si>
  <si>
    <t>CONDULETA
CONDULETA EMT C, Ø25mm (1") (UL) CON TAPA CUERPO FABRICADO EN ALUMINIO LIBRE DE COBRE, RESISTENTE A LA CORROSIÓN, RECUBRIMIENTO DE POLVO EPÓXICO, CUBIERTA DE ALUMINIO CON TORNILLOS DE ACERO INOXIDABLE CON EMPAQUE DE NEOPROPENO. UL LISTED, UL File No. E-15022</t>
  </si>
  <si>
    <t>CONDULETA
CONDULETA EMT C, Ø31mm (1 1/4") (UL) CON TAPA  CUERPO FABRICADO EN ALUMINIO LIBRE DE COBRE, RESISTENTE A LA CORROSIÓN, RECUBRIMIENTO DE POLVO EPÓXICO, CUBIERTA DE ALUMINIO CON TORNILLOS DE ACERO INOXIDABLE CON EMPAQUE DE NEOPROPENO. UL LISTED, UL File No. E-15022</t>
  </si>
  <si>
    <t>CONDULETA
CONDULETA EMT C, 38mm (1 1/2") (UL) CON TAPA CUERPO FABRICADO EN ALUMINIO LIBRE DE COBRE, RESISTENTE A LA CORROSIÓN, RECUBRIMIENTO DE POLVO EPÓXICO, CUBIERTA DE ALUMINIO CON TORNILLOS DE ACERO INOXIDABLE CON EMPAQUE DE NEOPROPENO. UL LISTED, UL File No. E-15022</t>
  </si>
  <si>
    <t>20399-145-000001 CONDULETA
CONDULETA EMT C, Ø50mm (2") (UL) CON TAPA  CUERPO FABRICADO EN ALUMINIO LIBRE DE COBRE, RESISTENTE A LA CORROSIÓN, RECUBRIMIENTO DE POLVO EPÓXICO, CUBIERTA DE ALUMINIO CON TORNILLOS DE ACERO INOXIDABLE CON EMPAQUE DE NEOPROPENO. UL LISTED, UL File No. E-15022</t>
  </si>
  <si>
    <t>CONDULETA
CONDULETA EMT C, Ø62mm (2 1/2") (UL) CON TAPA  CUERPO FABRICADO EN ALUMINIO LIBRE DE COBRE, RESISTENTE A LA CORROSIÓN, RECUBRIMIENTO DE POLVO EPÓXICO, CUBIERTA DE ALUMINIO CON TORNILLOS DE ACERO INOXIDABLE CON EMPAQUE DE NEOPROPENO. UL LISTED, UL File No. E-15022</t>
  </si>
  <si>
    <t>CONDULETA
CONDULETA EMT LC, Ø75mm (3") (UL) CON TAPA  CUERPO FABRICADO EN ALUMINIO LIBRE DE COBRE, RESISTENTE A LA CORROSIÓN, RECUBRIMIENTO DE POLVO EPÓXICO, CUBIERTA DE ALUMINIO CON TORNILLOS DE ACERO INOXIDABLE CON EMPAQUE DE NEOPROPENO. UL LISTED, UL File No. E-15022</t>
  </si>
  <si>
    <t>CONDULETA
CONDULETA EMT T, 25mm (1") (UL) CON TAPA  CUERPO FABRICADO EN ALUMINIO LIBRE DE COBRE, RESISTENTE A LA CORROSIÓN, RECUBRIMIENTO DE POLVO EPÓXICO, CUBIERTA DE ALUMINIO CON TORNILLOS DE ACERO INOXIDABLE CON EMPAQUE DE NEOPROPENO. UL LISTED, UL File No. E-15022</t>
  </si>
  <si>
    <t>CONDULETA
CONDULETA EMT T, 31mm (1 1/4") (UL) CON TAPA  CUERPO FABRICADO EN ALUMINIO LIBRE DE COBRE, RESISTENTE A LA CORROSIÓN, RECUBRIMIENTO DE POLVO EPÓXICO, CUBIERTA DE ALUMINIO CON TORNILLOS DE ACERO INOXIDABLE CON EMPAQUE DE NEOPROPENO. UL LISTED, UL File No. E-15022</t>
  </si>
  <si>
    <t>CONDULETA
CONDULETA EMT T, 38mm (1 1/2") (UL) CON TAPA  CUERPO FABRICADO EN ALUMINIO LIBRE DE COBRE, RESISTENTE A LA CORROSIÓN, RECUBRIMIENTO DE POLVO EPÓXICO, CUBIERTA DE ALUMINIO CON TORNILLOS DE ACERO INOXIDABLE CON EMPAQUE DE NEOPROPENO. UL LISTED, UL File No. E-15022</t>
  </si>
  <si>
    <t>20399-145-000001 CONDULETA
CONDULETA EMT T, Ø50mm (2") (UL) CON TAPA  CUERPO FABRICADO EN ALUMINIO LIBRE DE COBRE, RESISTENTE A LA CORROSIÓN, RECUBRIMIENTO DE POLVO EPÓXICO, CUBIERTA DE ALUMINIO CON TORNILLOS DE ACERO INOXIDABLE CON EMPAQUE DE NEOPROPENO. UL LISTED, UL File No. E-15022</t>
  </si>
  <si>
    <t>CONDULETA
CONDULETA EMT T, Ø62mm (2 1/2") (UL) CON TAPA  CUERPO FABRICADO EN ALUMINIO LIBRE DE COBRE, RESISTENTE A LA CORROSIÓN, RECUBRIMIENTO DE POLVO EPÓXICO, CUBIERTA DE ALUMINIO CON TORNILLOS DE ACERO INOXIDABLE CON EMPAQUE DE NEOPROPENO. UL LISTED, UL File No. E-15022</t>
  </si>
  <si>
    <t>CONDULETA
CONDULETA EMT T, Ø75mm (3") (UL) CON TAPA  CUERPO FABRICADO EN ALUMINIO LIBRE DE COBRE, RESISTENTE A LA CORROSIÓN, RECUBRIMIENTO DE POLVO EPÓXICO, CUBIERTA DE ALUMINIO CON TORNILLOS DE ACERO INOXIDABLE CON EMPAQUE DE NEOPROPENO. UL LISTED, UL File No. E-15022</t>
  </si>
  <si>
    <t xml:space="preserve">PLANTA ELECTRICA  MOVIL  de 150 KW CON GABINETE </t>
  </si>
  <si>
    <t xml:space="preserve">COMPACTADORES DE SUELO Y ASFALTO, Compactador de placa por vibración. </t>
  </si>
  <si>
    <t xml:space="preserve">EQUIPO DE ACETILENO </t>
  </si>
  <si>
    <t xml:space="preserve">MAQUINA PARA SOLDAR ELECTRICA  DE PUNTO  MICK </t>
  </si>
  <si>
    <t>MAQUINA SOLDADORA DE MOTOR DE GASOLINA Y DIESEL</t>
  </si>
  <si>
    <t xml:space="preserve">DOBLADORA MANUAL </t>
  </si>
  <si>
    <t>001005</t>
  </si>
  <si>
    <t>TALADRO ELECTRICO INDUSTRIAL</t>
  </si>
  <si>
    <t>000805</t>
  </si>
  <si>
    <t>LIJADORA ELECTRICA</t>
  </si>
  <si>
    <t>HIDROLAVADORA USO INDUSTRIA</t>
  </si>
  <si>
    <t xml:space="preserve">SIERRA ELECTRICA de mesa </t>
  </si>
  <si>
    <t>PRENSA DE BANCO</t>
  </si>
  <si>
    <t xml:space="preserve"> ASCENSOR  COMPRA E INSTALACION DE ASCENSOR DE CARGA para transportar las encomiendas de la población privada de libertad y su alimentación. Estos  seran  ubicados  en el Centro de Atencion Institucional San Sebastian , para ser instalados en los módulos C1- A 1- B 3 </t>
  </si>
  <si>
    <t>LAMPARA Lampara tecnologia LED</t>
  </si>
  <si>
    <t xml:space="preserve">BOMBA PARA EXTRAER AGUA </t>
  </si>
  <si>
    <t xml:space="preserve">MAQUINA PARA CORTAR CERAMICA </t>
  </si>
  <si>
    <t>TORRES DE ILUMINACION</t>
  </si>
  <si>
    <t>090304</t>
  </si>
  <si>
    <t>CONSTRUCCION DE PLANTA DE TRATAMIENTO DE AGUAS RESIDUALES  INSTITUCIONAL  GERARDO RODRIGUEZ"</t>
  </si>
  <si>
    <t xml:space="preserve">CONSTRUCCION DE PLANTA DE TRATAMIENTO DE AGUAS RESIDUALES  “ CONTRATO PARA LA CONSTRUCCIÓN Y PUESTA EN MARCHA DE UN SISTEMA DE TRATAMIENTO PARA AGUAS RESIDUALES DEL CENTRO DE ATENCIÓN </t>
  </si>
  <si>
    <t xml:space="preserve">CONSTRUCCION DE PLANTA DE TRATAMIENTO DE AGUAS RESIDUALES 
“ CONTRATO PARA LA CONSTRUCCIÓN Y PUESTA EN MARCHA DE UN SISTEMA DE TRATAMIENTO PARA AGUAS RESIDUALES DEL CENTRO DE ATENCIÓN INSTITUCIONAL  CARTAGO " </t>
  </si>
  <si>
    <t>ASCENSOR DE CARGA DE ALIMENTOS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</si>
</sst>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C&quot;* #,##0_);_(&quot;C&quot;* \(#,##0\);_(&quot;C&quot;* &quot;-&quot;_);_(@_)"/>
    <numFmt numFmtId="173" formatCode="_(&quot;C&quot;* #,##0.00_);_(&quot;C&quot;* \(#,##0.00\);_(&quot;C&quot;* &quot;-&quot;??_);_(@_)"/>
    <numFmt numFmtId="174" formatCode="_-[$₡-140A]* #,##0.00_ ;_-[$₡-140A]* \-#,##0.00\ ;_-[$₡-140A]* &quot;-&quot;??_ ;_-@_ "/>
    <numFmt numFmtId="175" formatCode="00000"/>
    <numFmt numFmtId="176" formatCode="000000"/>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_([$₡-140A]* #,##0.00_);_([$₡-140A]* \(#,##0.00\);_([$₡-140A]* &quot;-&quot;??_);_(@_)"/>
    <numFmt numFmtId="182" formatCode="&quot;₡&quot;#,##0.00"/>
    <numFmt numFmtId="183" formatCode="\¢\ #,##0.00"/>
    <numFmt numFmtId="184" formatCode="[$₡-140A]#,##0.00"/>
    <numFmt numFmtId="185" formatCode="0_);[Red]\(0\)"/>
    <numFmt numFmtId="186" formatCode="&quot;₡&quot;#,##0.00;[Red]&quot;₡&quot;#,##0.00"/>
    <numFmt numFmtId="187" formatCode="_(* #,##0.0_);_(* \(#,##0.0\);_(* &quot;-&quot;??_);_(@_)"/>
    <numFmt numFmtId="188" formatCode="_(* #,##0_);_(* \(#,##0\);_(* &quot;-&quot;??_);_(@_)"/>
    <numFmt numFmtId="189" formatCode="_-* #,##0.00\ _P_t_s_-;\-* #,##0.00\ _P_t_s_-;_-* &quot;-&quot;??\ _P_t_s_-;_-@_-"/>
    <numFmt numFmtId="190" formatCode="_-[$¢-140A]* #,##0.00_ ;_-[$¢-140A]* \-#,##0.00\ ;_-[$¢-140A]* &quot;-&quot;??_ ;_-@_ "/>
    <numFmt numFmtId="191" formatCode="[$-C0A]dddd\,\ dd&quot; de &quot;mmmm&quot; de &quot;yyyy"/>
    <numFmt numFmtId="192" formatCode="[$-C0A]hh:mm:ss\ AM/PM"/>
  </numFmts>
  <fonts count="68">
    <font>
      <sz val="10"/>
      <name val="Arial"/>
      <family val="0"/>
    </font>
    <font>
      <b/>
      <sz val="10"/>
      <name val="Arial"/>
      <family val="2"/>
    </font>
    <font>
      <u val="single"/>
      <sz val="10"/>
      <color indexed="12"/>
      <name val="Arial"/>
      <family val="2"/>
    </font>
    <font>
      <u val="single"/>
      <sz val="10"/>
      <color indexed="36"/>
      <name val="Arial"/>
      <family val="2"/>
    </font>
    <font>
      <b/>
      <sz val="10"/>
      <color indexed="12"/>
      <name val="Arial"/>
      <family val="2"/>
    </font>
    <font>
      <b/>
      <u val="single"/>
      <sz val="10"/>
      <name val="Arial"/>
      <family val="2"/>
    </font>
    <font>
      <b/>
      <sz val="10"/>
      <color indexed="9"/>
      <name val="Arial"/>
      <family val="2"/>
    </font>
    <font>
      <sz val="8"/>
      <name val="Arial"/>
      <family val="2"/>
    </font>
    <font>
      <sz val="10"/>
      <color indexed="12"/>
      <name val="Arial"/>
      <family val="2"/>
    </font>
    <font>
      <sz val="11"/>
      <name val="Bell MT"/>
      <family val="1"/>
    </font>
    <font>
      <sz val="11"/>
      <name val="Times New Roman"/>
      <family val="1"/>
    </font>
    <font>
      <b/>
      <sz val="11"/>
      <name val="Arial Narrow"/>
      <family val="2"/>
    </font>
    <font>
      <sz val="11"/>
      <name val="Arial Narrow"/>
      <family val="2"/>
    </font>
    <font>
      <sz val="11"/>
      <name val="Arial"/>
      <family val="2"/>
    </font>
    <font>
      <sz val="9"/>
      <name val="Arial"/>
      <family val="2"/>
    </font>
    <font>
      <sz val="9"/>
      <color indexed="8"/>
      <name val="Arial"/>
      <family val="2"/>
    </font>
    <font>
      <sz val="10"/>
      <name val="Times New Roman"/>
      <family val="1"/>
    </font>
    <font>
      <b/>
      <sz val="9"/>
      <name val="Tahoma"/>
      <family val="2"/>
    </font>
    <font>
      <sz val="9"/>
      <name val="Tahoma"/>
      <family val="2"/>
    </font>
    <font>
      <b/>
      <sz val="12"/>
      <name val="Arial"/>
      <family val="2"/>
    </font>
    <font>
      <sz val="10"/>
      <color indexed="8"/>
      <name val="Arial"/>
      <family val="2"/>
    </font>
    <font>
      <sz val="12"/>
      <name val="Arial"/>
      <family val="2"/>
    </font>
    <font>
      <vertAlign val="superscript"/>
      <sz val="11"/>
      <name val="Arial"/>
      <family val="2"/>
    </font>
    <font>
      <vertAlign val="subscrip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55"/>
      <name val="Arial Narrow"/>
      <family val="2"/>
    </font>
    <font>
      <sz val="16"/>
      <color indexed="55"/>
      <name val="Arial Narrow"/>
      <family val="2"/>
    </font>
    <font>
      <sz val="14"/>
      <color indexed="55"/>
      <name val="Arial Narrow"/>
      <family val="2"/>
    </font>
    <font>
      <b/>
      <sz val="14"/>
      <color indexed="55"/>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tint="-0.3499799966812134"/>
      <name val="Arial Narrow"/>
      <family val="2"/>
    </font>
    <font>
      <sz val="16"/>
      <color theme="0" tint="-0.3499799966812134"/>
      <name val="Arial Narrow"/>
      <family val="2"/>
    </font>
    <font>
      <sz val="14"/>
      <color theme="0" tint="-0.3499799966812134"/>
      <name val="Arial Narrow"/>
      <family val="2"/>
    </font>
    <font>
      <b/>
      <sz val="14"/>
      <color theme="0" tint="-0.3499799966812134"/>
      <name val="Arial Narrow"/>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theme="8" tint="-0.49996998906135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style="medium">
        <color theme="0" tint="-0.4999699890613556"/>
      </left>
      <right style="hair">
        <color theme="0" tint="-0.4999699890613556"/>
      </right>
      <top style="medium">
        <color theme="0" tint="-0.4999699890613556"/>
      </top>
      <bottom style="medium">
        <color theme="0" tint="-0.4999699890613556"/>
      </bottom>
    </border>
    <border>
      <left style="hair">
        <color theme="0" tint="-0.4999699890613556"/>
      </left>
      <right style="hair">
        <color theme="0" tint="-0.4999699890613556"/>
      </right>
      <top style="medium">
        <color theme="0" tint="-0.4999699890613556"/>
      </top>
      <bottom style="medium">
        <color theme="0" tint="-0.4999699890613556"/>
      </bottom>
    </border>
    <border>
      <left style="hair">
        <color theme="0" tint="-0.4999699890613556"/>
      </left>
      <right style="medium">
        <color theme="0" tint="-0.4999699890613556"/>
      </right>
      <top style="medium">
        <color theme="0" tint="-0.4999699890613556"/>
      </top>
      <bottom style="medium">
        <color theme="0" tint="-0.4999699890613556"/>
      </bottom>
    </border>
    <border>
      <left style="thin"/>
      <right>
        <color indexed="63"/>
      </right>
      <top style="thin"/>
      <bottom>
        <color indexed="63"/>
      </bottom>
    </border>
    <border>
      <left>
        <color indexed="63"/>
      </left>
      <right>
        <color indexed="63"/>
      </right>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21"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4"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7" fillId="20"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76">
    <xf numFmtId="0" fontId="0" fillId="0" borderId="0" xfId="0" applyAlignment="1">
      <alignment/>
    </xf>
    <xf numFmtId="0" fontId="0" fillId="0" borderId="0" xfId="0" applyFont="1" applyAlignment="1">
      <alignment vertical="center" wrapText="1"/>
    </xf>
    <xf numFmtId="0" fontId="1" fillId="0" borderId="10" xfId="0" applyFont="1" applyBorder="1" applyAlignment="1">
      <alignment horizontal="center" vertical="center" wrapText="1"/>
    </xf>
    <xf numFmtId="0" fontId="0" fillId="0" borderId="11" xfId="0" applyFont="1" applyBorder="1" applyAlignment="1">
      <alignment vertical="center" wrapText="1"/>
    </xf>
    <xf numFmtId="0" fontId="1" fillId="32" borderId="11" xfId="0" applyFont="1" applyFill="1" applyBorder="1" applyAlignment="1">
      <alignment horizontal="right" vertical="center" wrapText="1"/>
    </xf>
    <xf numFmtId="0" fontId="5" fillId="32" borderId="11" xfId="0" applyFont="1" applyFill="1" applyBorder="1" applyAlignment="1">
      <alignment vertical="center" wrapText="1"/>
    </xf>
    <xf numFmtId="0" fontId="1" fillId="4" borderId="11" xfId="0" applyFont="1" applyFill="1" applyBorder="1" applyAlignment="1">
      <alignment horizontal="right" vertical="center" wrapText="1"/>
    </xf>
    <xf numFmtId="0" fontId="5" fillId="4" borderId="11" xfId="0" applyFont="1" applyFill="1" applyBorder="1" applyAlignment="1">
      <alignment vertical="center" wrapText="1"/>
    </xf>
    <xf numFmtId="0" fontId="0" fillId="0" borderId="11" xfId="0" applyFont="1" applyBorder="1" applyAlignment="1">
      <alignment horizontal="right" vertical="center" wrapText="1"/>
    </xf>
    <xf numFmtId="0" fontId="0" fillId="0" borderId="11" xfId="0" applyFont="1" applyFill="1" applyBorder="1" applyAlignment="1">
      <alignment horizontal="right" vertical="center" wrapText="1"/>
    </xf>
    <xf numFmtId="49" fontId="1" fillId="4" borderId="11" xfId="49" applyNumberFormat="1" applyFont="1" applyFill="1" applyBorder="1" applyAlignment="1">
      <alignment vertical="center" wrapText="1"/>
    </xf>
    <xf numFmtId="0" fontId="0" fillId="0" borderId="11" xfId="49" applyNumberFormat="1" applyFont="1" applyBorder="1" applyAlignment="1" applyProtection="1">
      <alignment horizontal="justify" vertical="center" wrapText="1"/>
      <protection locked="0"/>
    </xf>
    <xf numFmtId="49" fontId="4" fillId="32" borderId="11" xfId="49" applyNumberFormat="1" applyFont="1" applyFill="1" applyBorder="1" applyAlignment="1">
      <alignment vertical="center" wrapText="1"/>
    </xf>
    <xf numFmtId="0" fontId="0" fillId="0" borderId="11" xfId="0" applyFont="1" applyFill="1" applyBorder="1" applyAlignment="1">
      <alignment vertical="center" wrapText="1"/>
    </xf>
    <xf numFmtId="49" fontId="0" fillId="0" borderId="0" xfId="0" applyNumberFormat="1" applyFont="1" applyAlignment="1">
      <alignment vertical="center" wrapText="1"/>
    </xf>
    <xf numFmtId="0" fontId="1" fillId="0" borderId="0" xfId="0" applyFont="1" applyAlignment="1">
      <alignment horizontal="justify" vertical="center" wrapText="1"/>
    </xf>
    <xf numFmtId="0" fontId="1" fillId="0" borderId="12" xfId="0" applyFont="1" applyBorder="1" applyAlignment="1">
      <alignment horizontal="center" vertical="center" wrapText="1"/>
    </xf>
    <xf numFmtId="0" fontId="6" fillId="33" borderId="11" xfId="0" applyFont="1" applyFill="1" applyBorder="1" applyAlignment="1">
      <alignment horizontal="right" vertical="center" wrapText="1"/>
    </xf>
    <xf numFmtId="0" fontId="0" fillId="0" borderId="11" xfId="49" applyNumberFormat="1" applyFont="1" applyBorder="1" applyAlignment="1">
      <alignment horizontal="justify" vertical="center" wrapText="1"/>
    </xf>
    <xf numFmtId="0" fontId="0" fillId="0" borderId="10" xfId="0" applyFont="1" applyFill="1" applyBorder="1" applyAlignment="1">
      <alignment horizontal="right" vertical="center" wrapText="1"/>
    </xf>
    <xf numFmtId="0" fontId="0" fillId="0" borderId="11" xfId="49" applyNumberFormat="1" applyFont="1" applyFill="1" applyBorder="1" applyAlignment="1" applyProtection="1">
      <alignment horizontal="justify" vertical="center" wrapText="1"/>
      <protection locked="0"/>
    </xf>
    <xf numFmtId="0" fontId="0" fillId="0" borderId="13" xfId="49" applyNumberFormat="1" applyFont="1" applyFill="1" applyBorder="1" applyAlignment="1">
      <alignment horizontal="justify" vertical="center" wrapText="1"/>
    </xf>
    <xf numFmtId="0" fontId="4" fillId="0" borderId="0" xfId="0" applyFont="1" applyAlignment="1">
      <alignment horizontal="justify" vertical="center" wrapText="1"/>
    </xf>
    <xf numFmtId="0" fontId="8" fillId="0" borderId="0" xfId="0" applyFont="1" applyAlignment="1">
      <alignment/>
    </xf>
    <xf numFmtId="43" fontId="8" fillId="0" borderId="0" xfId="0" applyNumberFormat="1" applyFont="1" applyAlignment="1">
      <alignment horizontal="justify" vertical="center" wrapText="1"/>
    </xf>
    <xf numFmtId="41" fontId="8" fillId="0" borderId="0" xfId="0" applyNumberFormat="1" applyFont="1" applyAlignment="1">
      <alignment horizontal="justify" vertical="center" wrapText="1"/>
    </xf>
    <xf numFmtId="41" fontId="0" fillId="0" borderId="0" xfId="0" applyNumberFormat="1" applyFont="1" applyAlignment="1">
      <alignment vertical="center" wrapText="1"/>
    </xf>
    <xf numFmtId="0" fontId="0" fillId="0" borderId="12" xfId="49" applyNumberFormat="1" applyFont="1" applyFill="1" applyBorder="1" applyAlignment="1">
      <alignment horizontal="justify" vertical="center" wrapText="1"/>
    </xf>
    <xf numFmtId="0" fontId="0" fillId="0" borderId="10" xfId="0" applyFont="1" applyFill="1" applyBorder="1" applyAlignment="1">
      <alignment vertical="center" wrapText="1"/>
    </xf>
    <xf numFmtId="41" fontId="0" fillId="0" borderId="13" xfId="49" applyNumberFormat="1" applyFont="1" applyBorder="1" applyAlignment="1">
      <alignment vertical="center" wrapText="1"/>
    </xf>
    <xf numFmtId="41" fontId="0" fillId="0" borderId="13" xfId="49" applyNumberFormat="1" applyFont="1" applyFill="1" applyBorder="1" applyAlignment="1">
      <alignment vertical="center" wrapText="1"/>
    </xf>
    <xf numFmtId="41" fontId="0" fillId="0" borderId="11" xfId="49" applyNumberFormat="1" applyFont="1" applyBorder="1" applyAlignment="1">
      <alignment vertical="center" wrapText="1"/>
    </xf>
    <xf numFmtId="41" fontId="1" fillId="32" borderId="11" xfId="0" applyNumberFormat="1" applyFont="1" applyFill="1" applyBorder="1" applyAlignment="1">
      <alignment vertical="center" wrapText="1"/>
    </xf>
    <xf numFmtId="41" fontId="1" fillId="4" borderId="11" xfId="49" applyNumberFormat="1" applyFont="1" applyFill="1" applyBorder="1" applyAlignment="1">
      <alignment vertical="center" wrapText="1"/>
    </xf>
    <xf numFmtId="41" fontId="1" fillId="0" borderId="0" xfId="0" applyNumberFormat="1" applyFont="1" applyAlignment="1">
      <alignment vertical="center" wrapText="1"/>
    </xf>
    <xf numFmtId="41" fontId="0" fillId="0" borderId="10" xfId="49" applyNumberFormat="1" applyFont="1" applyFill="1" applyBorder="1" applyAlignment="1">
      <alignment vertical="center" wrapText="1"/>
    </xf>
    <xf numFmtId="0" fontId="9" fillId="0" borderId="0" xfId="0" applyFont="1" applyFill="1" applyAlignment="1">
      <alignment vertical="center"/>
    </xf>
    <xf numFmtId="0" fontId="10" fillId="0" borderId="0" xfId="0" applyFont="1" applyFill="1" applyAlignment="1">
      <alignment horizontal="center" vertical="center"/>
    </xf>
    <xf numFmtId="0" fontId="11" fillId="0" borderId="0" xfId="0" applyFont="1" applyFill="1" applyAlignment="1">
      <alignment horizontal="center" vertical="center" wrapText="1"/>
    </xf>
    <xf numFmtId="49" fontId="11" fillId="0" borderId="0" xfId="0" applyNumberFormat="1" applyFont="1" applyFill="1" applyAlignment="1">
      <alignment horizontal="justify" vertical="center" wrapText="1"/>
    </xf>
    <xf numFmtId="0" fontId="11" fillId="0" borderId="0" xfId="0" applyFont="1" applyFill="1" applyAlignment="1">
      <alignment horizontal="left" vertical="center" wrapText="1"/>
    </xf>
    <xf numFmtId="0" fontId="11" fillId="34" borderId="0" xfId="0" applyFont="1" applyFill="1" applyAlignment="1">
      <alignment horizontal="justify" vertical="center" wrapText="1"/>
    </xf>
    <xf numFmtId="49" fontId="11" fillId="0" borderId="0" xfId="0" applyNumberFormat="1" applyFont="1" applyFill="1" applyAlignment="1">
      <alignment horizontal="center" vertical="center" wrapText="1"/>
    </xf>
    <xf numFmtId="0" fontId="11" fillId="34" borderId="0" xfId="0" applyFont="1" applyFill="1" applyAlignment="1">
      <alignment horizontal="center" vertical="center" wrapText="1"/>
    </xf>
    <xf numFmtId="0" fontId="12" fillId="0" borderId="0" xfId="0" applyFont="1" applyFill="1" applyAlignment="1">
      <alignment horizontal="center" vertical="center"/>
    </xf>
    <xf numFmtId="49" fontId="12" fillId="0" borderId="0" xfId="0" applyNumberFormat="1" applyFont="1" applyFill="1" applyAlignment="1">
      <alignment vertical="center"/>
    </xf>
    <xf numFmtId="0" fontId="12" fillId="0" borderId="0" xfId="0" applyFont="1" applyFill="1" applyAlignment="1">
      <alignment horizontal="left" vertical="center"/>
    </xf>
    <xf numFmtId="0" fontId="12" fillId="34" borderId="0" xfId="0" applyFont="1" applyFill="1" applyAlignment="1">
      <alignment vertical="center"/>
    </xf>
    <xf numFmtId="0" fontId="63" fillId="35" borderId="14" xfId="0" applyFont="1" applyFill="1" applyBorder="1" applyAlignment="1">
      <alignment horizontal="center" vertical="center" wrapText="1"/>
    </xf>
    <xf numFmtId="49" fontId="63" fillId="35" borderId="15" xfId="0" applyNumberFormat="1" applyFont="1" applyFill="1" applyBorder="1" applyAlignment="1">
      <alignment horizontal="center" vertical="center" wrapText="1"/>
    </xf>
    <xf numFmtId="0" fontId="63" fillId="35" borderId="15" xfId="0" applyFont="1" applyFill="1" applyBorder="1" applyAlignment="1">
      <alignment horizontal="center" vertical="center" wrapText="1"/>
    </xf>
    <xf numFmtId="0" fontId="63" fillId="35" borderId="16" xfId="0" applyFont="1" applyFill="1" applyBorder="1" applyAlignment="1">
      <alignment horizontal="center" vertical="center" wrapText="1"/>
    </xf>
    <xf numFmtId="43" fontId="11" fillId="0" borderId="0" xfId="49" applyFont="1" applyFill="1" applyAlignment="1">
      <alignment wrapText="1"/>
    </xf>
    <xf numFmtId="43" fontId="63" fillId="35" borderId="15" xfId="49" applyFont="1" applyFill="1" applyBorder="1" applyAlignment="1">
      <alignment horizontal="center" vertical="center" wrapText="1"/>
    </xf>
    <xf numFmtId="43" fontId="12" fillId="0" borderId="0" xfId="49" applyFont="1" applyFill="1" applyAlignment="1">
      <alignment/>
    </xf>
    <xf numFmtId="0" fontId="2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49" fontId="0" fillId="0" borderId="11"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182" fontId="20" fillId="0" borderId="11" xfId="0" applyNumberFormat="1" applyFont="1" applyFill="1" applyBorder="1" applyAlignment="1">
      <alignment horizontal="right" vertical="center"/>
    </xf>
    <xf numFmtId="49" fontId="20" fillId="0" borderId="11" xfId="0" applyNumberFormat="1" applyFont="1" applyFill="1" applyBorder="1" applyAlignment="1">
      <alignment horizontal="center" vertical="center"/>
    </xf>
    <xf numFmtId="0" fontId="12" fillId="0" borderId="11" xfId="0" applyFont="1" applyFill="1" applyBorder="1" applyAlignment="1">
      <alignment horizontal="center" vertical="center"/>
    </xf>
    <xf numFmtId="0" fontId="12" fillId="0" borderId="0" xfId="0" applyNumberFormat="1" applyFont="1" applyFill="1" applyAlignment="1">
      <alignment horizontal="center" vertical="center"/>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justify" vertical="center" wrapText="1"/>
    </xf>
    <xf numFmtId="0" fontId="1" fillId="0" borderId="0" xfId="0" applyFont="1" applyAlignment="1">
      <alignment horizontal="center" vertical="center" wrapText="1"/>
    </xf>
    <xf numFmtId="0" fontId="64" fillId="0" borderId="0" xfId="0" applyFont="1" applyFill="1" applyAlignment="1" applyProtection="1">
      <alignment horizontal="center"/>
      <protection locked="0"/>
    </xf>
    <xf numFmtId="49" fontId="64" fillId="0" borderId="0" xfId="0" applyNumberFormat="1" applyFont="1" applyFill="1" applyAlignment="1" applyProtection="1">
      <alignment horizontal="center"/>
      <protection locked="0"/>
    </xf>
    <xf numFmtId="0" fontId="65" fillId="0" borderId="0" xfId="0" applyFont="1" applyFill="1" applyAlignment="1" applyProtection="1">
      <alignment horizontal="center"/>
      <protection locked="0"/>
    </xf>
    <xf numFmtId="49" fontId="65" fillId="0" borderId="0" xfId="0" applyNumberFormat="1" applyFont="1" applyFill="1" applyAlignment="1" applyProtection="1">
      <alignment horizontal="center"/>
      <protection locked="0"/>
    </xf>
    <xf numFmtId="0" fontId="66" fillId="0" borderId="0" xfId="0" applyFont="1" applyFill="1" applyBorder="1" applyAlignment="1" applyProtection="1">
      <alignment horizontal="center"/>
      <protection locked="0"/>
    </xf>
    <xf numFmtId="49" fontId="66" fillId="0" borderId="0" xfId="0" applyNumberFormat="1" applyFont="1" applyFill="1" applyBorder="1" applyAlignment="1" applyProtection="1">
      <alignment horizontal="center"/>
      <protection locked="0"/>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rmal 2 2" xfId="57"/>
    <cellStyle name="Normal 4" xfId="58"/>
    <cellStyle name="Notas" xfId="59"/>
    <cellStyle name="Percent" xfId="60"/>
    <cellStyle name="Porcentaje 2"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0</xdr:colOff>
      <xdr:row>0</xdr:row>
      <xdr:rowOff>0</xdr:rowOff>
    </xdr:to>
    <xdr:sp fLocksText="0">
      <xdr:nvSpPr>
        <xdr:cNvPr id="1" name="Text Box 1"/>
        <xdr:cNvSpPr txBox="1">
          <a:spLocks noChangeArrowheads="1"/>
        </xdr:cNvSpPr>
      </xdr:nvSpPr>
      <xdr:spPr>
        <a:xfrm>
          <a:off x="47625" y="0"/>
          <a:ext cx="10429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0</xdr:rowOff>
    </xdr:from>
    <xdr:to>
      <xdr:col>5</xdr:col>
      <xdr:colOff>0</xdr:colOff>
      <xdr:row>0</xdr:row>
      <xdr:rowOff>0</xdr:rowOff>
    </xdr:to>
    <xdr:sp fLocksText="0">
      <xdr:nvSpPr>
        <xdr:cNvPr id="2" name="Text Box 2"/>
        <xdr:cNvSpPr txBox="1">
          <a:spLocks noChangeArrowheads="1"/>
        </xdr:cNvSpPr>
      </xdr:nvSpPr>
      <xdr:spPr>
        <a:xfrm>
          <a:off x="47625" y="0"/>
          <a:ext cx="10429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xdr:row>
      <xdr:rowOff>0</xdr:rowOff>
    </xdr:from>
    <xdr:to>
      <xdr:col>4</xdr:col>
      <xdr:colOff>0</xdr:colOff>
      <xdr:row>7</xdr:row>
      <xdr:rowOff>0</xdr:rowOff>
    </xdr:to>
    <xdr:sp fLocksText="0">
      <xdr:nvSpPr>
        <xdr:cNvPr id="3" name="Text Box 1"/>
        <xdr:cNvSpPr txBox="1">
          <a:spLocks noChangeArrowheads="1"/>
        </xdr:cNvSpPr>
      </xdr:nvSpPr>
      <xdr:spPr>
        <a:xfrm>
          <a:off x="47625" y="1724025"/>
          <a:ext cx="5200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xdr:row>
      <xdr:rowOff>0</xdr:rowOff>
    </xdr:from>
    <xdr:to>
      <xdr:col>4</xdr:col>
      <xdr:colOff>0</xdr:colOff>
      <xdr:row>7</xdr:row>
      <xdr:rowOff>0</xdr:rowOff>
    </xdr:to>
    <xdr:sp fLocksText="0">
      <xdr:nvSpPr>
        <xdr:cNvPr id="4" name="Text Box 2"/>
        <xdr:cNvSpPr txBox="1">
          <a:spLocks noChangeArrowheads="1"/>
        </xdr:cNvSpPr>
      </xdr:nvSpPr>
      <xdr:spPr>
        <a:xfrm>
          <a:off x="47625" y="1724025"/>
          <a:ext cx="5200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hacienda.go.cr/rp/ca/BusquedaMercancias.aspx?catalogo=COG&amp;codmerc=29904050000040"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5"/>
  <sheetViews>
    <sheetView showGridLines="0" zoomScalePageLayoutView="0" workbookViewId="0" topLeftCell="A13">
      <selection activeCell="C26" sqref="C26"/>
    </sheetView>
  </sheetViews>
  <sheetFormatPr defaultColWidth="11.421875" defaultRowHeight="12.75"/>
  <cols>
    <col min="1" max="1" width="15.57421875" style="0" customWidth="1"/>
    <col min="2" max="2" width="3.7109375" style="0" customWidth="1"/>
    <col min="3" max="3" width="40.00390625" style="0" customWidth="1"/>
    <col min="4" max="4" width="19.421875" style="23" customWidth="1"/>
    <col min="5" max="5" width="78.421875" style="0" customWidth="1"/>
    <col min="6" max="6" width="23.7109375" style="0" bestFit="1" customWidth="1"/>
    <col min="7" max="8" width="12.7109375" style="0" bestFit="1" customWidth="1"/>
  </cols>
  <sheetData>
    <row r="1" spans="1:5" ht="15" customHeight="1">
      <c r="A1" s="68" t="s">
        <v>27</v>
      </c>
      <c r="B1" s="68"/>
      <c r="C1" s="68"/>
      <c r="D1" s="22"/>
      <c r="E1" s="26" t="s">
        <v>51</v>
      </c>
    </row>
    <row r="2" spans="1:5" ht="12.75">
      <c r="A2" s="68" t="s">
        <v>28</v>
      </c>
      <c r="B2" s="68"/>
      <c r="C2" s="68"/>
      <c r="D2" s="25"/>
      <c r="E2" s="26" t="s">
        <v>51</v>
      </c>
    </row>
    <row r="3" spans="1:5" ht="12.75">
      <c r="A3" s="15"/>
      <c r="B3" s="15"/>
      <c r="C3" s="15"/>
      <c r="D3" s="24"/>
      <c r="E3" s="26" t="s">
        <v>51</v>
      </c>
    </row>
    <row r="4" spans="1:5" ht="12.75">
      <c r="A4" s="69" t="s">
        <v>0</v>
      </c>
      <c r="B4" s="69"/>
      <c r="C4" s="69"/>
      <c r="D4" s="69"/>
      <c r="E4" s="69"/>
    </row>
    <row r="5" spans="1:5" ht="17.25" customHeight="1" thickBot="1">
      <c r="A5" s="69" t="s">
        <v>51</v>
      </c>
      <c r="B5" s="69"/>
      <c r="C5" s="69"/>
      <c r="D5" s="69"/>
      <c r="E5" s="69"/>
    </row>
    <row r="6" spans="1:5" ht="21.75" customHeight="1">
      <c r="A6" s="67" t="s">
        <v>16</v>
      </c>
      <c r="B6" s="67"/>
      <c r="C6" s="67"/>
      <c r="D6" s="67"/>
      <c r="E6" s="67"/>
    </row>
    <row r="7" spans="1:5" ht="43.5" customHeight="1">
      <c r="A7" s="2" t="s">
        <v>53</v>
      </c>
      <c r="B7" s="65" t="s">
        <v>52</v>
      </c>
      <c r="C7" s="66"/>
      <c r="D7" s="16" t="s">
        <v>4</v>
      </c>
      <c r="E7" s="2" t="s">
        <v>54</v>
      </c>
    </row>
    <row r="8" spans="1:5" ht="54" customHeight="1">
      <c r="A8" s="8" t="s">
        <v>29</v>
      </c>
      <c r="B8" s="8"/>
      <c r="C8" s="3" t="s">
        <v>30</v>
      </c>
      <c r="D8" s="29">
        <f>51217000+6000000</f>
        <v>57217000</v>
      </c>
      <c r="E8" s="18" t="s">
        <v>5</v>
      </c>
    </row>
    <row r="9" spans="1:5" ht="38.25">
      <c r="A9" s="9" t="s">
        <v>36</v>
      </c>
      <c r="B9" s="9"/>
      <c r="C9" s="13" t="s">
        <v>37</v>
      </c>
      <c r="D9" s="30">
        <v>1000000</v>
      </c>
      <c r="E9" s="21" t="s">
        <v>6</v>
      </c>
    </row>
    <row r="10" spans="1:5" ht="38.25">
      <c r="A10" s="9" t="s">
        <v>22</v>
      </c>
      <c r="B10" s="9"/>
      <c r="C10" s="13" t="s">
        <v>23</v>
      </c>
      <c r="D10" s="30">
        <v>17500000</v>
      </c>
      <c r="E10" s="21" t="s">
        <v>7</v>
      </c>
    </row>
    <row r="11" spans="1:6" ht="89.25">
      <c r="A11" s="19" t="s">
        <v>19</v>
      </c>
      <c r="B11" s="19"/>
      <c r="C11" s="28" t="s">
        <v>20</v>
      </c>
      <c r="D11" s="35">
        <f>126000000+93000000+218000000</f>
        <v>437000000</v>
      </c>
      <c r="E11" s="27" t="s">
        <v>9</v>
      </c>
      <c r="F11" t="s">
        <v>51</v>
      </c>
    </row>
    <row r="12" spans="1:5" ht="51">
      <c r="A12" s="8" t="s">
        <v>31</v>
      </c>
      <c r="B12" s="8"/>
      <c r="C12" s="3" t="s">
        <v>32</v>
      </c>
      <c r="D12" s="30">
        <f>2500000+22000000+39000000+10000000</f>
        <v>73500000</v>
      </c>
      <c r="E12" s="11" t="s">
        <v>25</v>
      </c>
    </row>
    <row r="13" spans="1:5" ht="78.75" customHeight="1">
      <c r="A13" s="8" t="s">
        <v>40</v>
      </c>
      <c r="B13" s="8"/>
      <c r="C13" s="3" t="s">
        <v>41</v>
      </c>
      <c r="D13" s="30">
        <f>100000+2000000</f>
        <v>2100000</v>
      </c>
      <c r="E13" s="11" t="s">
        <v>1</v>
      </c>
    </row>
    <row r="14" spans="1:5" ht="76.5">
      <c r="A14" s="8" t="s">
        <v>33</v>
      </c>
      <c r="B14" s="8"/>
      <c r="C14" s="3" t="s">
        <v>34</v>
      </c>
      <c r="D14" s="31">
        <f>523125000+11000000</f>
        <v>534125000</v>
      </c>
      <c r="E14" s="18" t="s">
        <v>15</v>
      </c>
    </row>
    <row r="15" spans="1:5" ht="25.5">
      <c r="A15" s="8" t="s">
        <v>38</v>
      </c>
      <c r="B15" s="8"/>
      <c r="C15" s="3" t="s">
        <v>39</v>
      </c>
      <c r="D15" s="31">
        <v>5000000</v>
      </c>
      <c r="E15" s="18" t="s">
        <v>3</v>
      </c>
    </row>
    <row r="16" spans="1:5" ht="56.25" customHeight="1">
      <c r="A16" s="8" t="s">
        <v>55</v>
      </c>
      <c r="B16" s="17"/>
      <c r="C16" s="3" t="s">
        <v>56</v>
      </c>
      <c r="D16" s="31">
        <v>70000000</v>
      </c>
      <c r="E16" s="18" t="s">
        <v>24</v>
      </c>
    </row>
    <row r="17" spans="1:5" ht="56.25" customHeight="1">
      <c r="A17" s="8" t="s">
        <v>12</v>
      </c>
      <c r="B17" s="17"/>
      <c r="C17" s="3" t="s">
        <v>13</v>
      </c>
      <c r="D17" s="31">
        <v>800000000</v>
      </c>
      <c r="E17" s="20" t="s">
        <v>14</v>
      </c>
    </row>
    <row r="18" spans="1:5" ht="76.5">
      <c r="A18" s="9" t="s">
        <v>35</v>
      </c>
      <c r="B18" s="9"/>
      <c r="C18" s="3" t="s">
        <v>42</v>
      </c>
      <c r="D18" s="31">
        <v>90000000</v>
      </c>
      <c r="E18" s="20" t="s">
        <v>18</v>
      </c>
    </row>
    <row r="19" spans="1:7" ht="25.5">
      <c r="A19" s="9" t="s">
        <v>43</v>
      </c>
      <c r="B19" s="9"/>
      <c r="C19" s="3" t="s">
        <v>44</v>
      </c>
      <c r="D19" s="31">
        <v>348000000</v>
      </c>
      <c r="E19" s="11" t="s">
        <v>8</v>
      </c>
      <c r="G19" t="s">
        <v>51</v>
      </c>
    </row>
    <row r="20" spans="1:5" ht="25.5">
      <c r="A20" s="9" t="s">
        <v>10</v>
      </c>
      <c r="B20" s="9"/>
      <c r="C20" s="3" t="s">
        <v>11</v>
      </c>
      <c r="D20" s="31">
        <v>168945414</v>
      </c>
      <c r="E20" s="11" t="s">
        <v>21</v>
      </c>
    </row>
    <row r="21" spans="1:5" ht="81.75" customHeight="1">
      <c r="A21" s="9" t="s">
        <v>45</v>
      </c>
      <c r="B21" s="9"/>
      <c r="C21" s="13" t="s">
        <v>46</v>
      </c>
      <c r="D21" s="31">
        <v>10000000</v>
      </c>
      <c r="E21" s="11" t="s">
        <v>17</v>
      </c>
    </row>
    <row r="22" spans="1:5" ht="16.5" customHeight="1" hidden="1">
      <c r="A22" s="4">
        <v>7</v>
      </c>
      <c r="B22" s="4"/>
      <c r="C22" s="5" t="s">
        <v>47</v>
      </c>
      <c r="D22" s="32">
        <f>+D23</f>
        <v>0</v>
      </c>
      <c r="E22" s="12"/>
    </row>
    <row r="23" spans="1:5" ht="19.5" customHeight="1" hidden="1">
      <c r="A23" s="6" t="s">
        <v>48</v>
      </c>
      <c r="B23" s="6"/>
      <c r="C23" s="7" t="s">
        <v>49</v>
      </c>
      <c r="D23" s="33">
        <f>SUM(D24)</f>
        <v>0</v>
      </c>
      <c r="E23" s="10"/>
    </row>
    <row r="24" spans="1:5" ht="76.5" hidden="1">
      <c r="A24" s="9" t="s">
        <v>2</v>
      </c>
      <c r="B24" s="9"/>
      <c r="C24" s="13" t="s">
        <v>50</v>
      </c>
      <c r="D24" s="31">
        <v>0</v>
      </c>
      <c r="E24" s="11" t="s">
        <v>26</v>
      </c>
    </row>
    <row r="25" spans="1:5" ht="12.75">
      <c r="A25" s="1"/>
      <c r="B25" s="1"/>
      <c r="C25" s="1"/>
      <c r="D25" s="34">
        <f>SUM(D12:D24)</f>
        <v>2101670414</v>
      </c>
      <c r="E25" s="14"/>
    </row>
  </sheetData>
  <sheetProtection/>
  <mergeCells count="6">
    <mergeCell ref="B7:C7"/>
    <mergeCell ref="A6:E6"/>
    <mergeCell ref="A1:C1"/>
    <mergeCell ref="A2:C2"/>
    <mergeCell ref="A4:E4"/>
    <mergeCell ref="A5:E5"/>
  </mergeCells>
  <printOptions horizontalCentered="1" verticalCentered="1"/>
  <pageMargins left="0" right="0" top="0" bottom="0" header="0" footer="0"/>
  <pageSetup horizontalDpi="600" verticalDpi="600" orientation="landscape" scale="60" r:id="rId2"/>
  <drawing r:id="rId1"/>
</worksheet>
</file>

<file path=xl/worksheets/sheet2.xml><?xml version="1.0" encoding="utf-8"?>
<worksheet xmlns="http://schemas.openxmlformats.org/spreadsheetml/2006/main" xmlns:r="http://schemas.openxmlformats.org/officeDocument/2006/relationships">
  <dimension ref="B1:K2485"/>
  <sheetViews>
    <sheetView showGridLines="0" tabSelected="1" zoomScale="70" zoomScaleNormal="70" zoomScalePageLayoutView="0" workbookViewId="0" topLeftCell="A4">
      <pane ySplit="4" topLeftCell="A8" activePane="bottomLeft" state="frozen"/>
      <selection pane="topLeft" activeCell="A4" sqref="A4"/>
      <selection pane="bottomLeft" activeCell="B17" sqref="B17"/>
    </sheetView>
  </sheetViews>
  <sheetFormatPr defaultColWidth="11.421875" defaultRowHeight="12.75"/>
  <cols>
    <col min="1" max="1" width="4.140625" style="36" customWidth="1"/>
    <col min="2" max="2" width="20.7109375" style="44" bestFit="1" customWidth="1"/>
    <col min="3" max="3" width="17.140625" style="44" customWidth="1"/>
    <col min="4" max="4" width="16.00390625" style="45" bestFit="1" customWidth="1"/>
    <col min="5" max="5" width="18.8515625" style="45" bestFit="1" customWidth="1"/>
    <col min="6" max="6" width="34.00390625" style="46" customWidth="1"/>
    <col min="7" max="7" width="10.00390625" style="44" bestFit="1" customWidth="1"/>
    <col min="8" max="8" width="12.00390625" style="44" bestFit="1" customWidth="1"/>
    <col min="9" max="9" width="18.57421875" style="54" bestFit="1" customWidth="1"/>
    <col min="10" max="10" width="24.8515625" style="54" bestFit="1" customWidth="1"/>
    <col min="11" max="11" width="27.7109375" style="47" bestFit="1" customWidth="1"/>
    <col min="12" max="16384" width="11.421875" style="36" customWidth="1"/>
  </cols>
  <sheetData>
    <row r="1" spans="2:11" ht="16.5">
      <c r="B1" s="38"/>
      <c r="C1" s="38"/>
      <c r="D1" s="39"/>
      <c r="E1" s="39"/>
      <c r="F1" s="40"/>
      <c r="G1" s="38"/>
      <c r="H1" s="38"/>
      <c r="I1" s="52"/>
      <c r="J1" s="52"/>
      <c r="K1" s="41"/>
    </row>
    <row r="2" spans="2:11" ht="16.5">
      <c r="B2" s="38"/>
      <c r="C2" s="38"/>
      <c r="D2" s="39"/>
      <c r="E2" s="39"/>
      <c r="F2" s="40"/>
      <c r="G2" s="38"/>
      <c r="H2" s="38"/>
      <c r="I2" s="52"/>
      <c r="J2" s="52"/>
      <c r="K2" s="41"/>
    </row>
    <row r="3" spans="2:11" ht="15.75" customHeight="1">
      <c r="B3" s="38"/>
      <c r="C3" s="38" t="s">
        <v>67</v>
      </c>
      <c r="D3" s="42"/>
      <c r="E3" s="42"/>
      <c r="F3" s="38"/>
      <c r="G3" s="38"/>
      <c r="H3" s="38"/>
      <c r="I3" s="52"/>
      <c r="J3" s="52"/>
      <c r="K3" s="43"/>
    </row>
    <row r="4" spans="2:11" ht="22.5" customHeight="1">
      <c r="B4" s="36"/>
      <c r="C4" s="70" t="s">
        <v>208</v>
      </c>
      <c r="D4" s="71"/>
      <c r="E4" s="71"/>
      <c r="F4" s="70"/>
      <c r="G4" s="70"/>
      <c r="H4" s="70"/>
      <c r="I4" s="70"/>
      <c r="J4" s="70"/>
      <c r="K4" s="70"/>
    </row>
    <row r="5" spans="2:11" ht="22.5" customHeight="1">
      <c r="B5" s="36"/>
      <c r="C5" s="72" t="s">
        <v>209</v>
      </c>
      <c r="D5" s="73"/>
      <c r="E5" s="73"/>
      <c r="F5" s="72"/>
      <c r="G5" s="72"/>
      <c r="H5" s="72"/>
      <c r="I5" s="72"/>
      <c r="J5" s="72"/>
      <c r="K5" s="72"/>
    </row>
    <row r="6" spans="2:11" ht="22.5" customHeight="1" thickBot="1">
      <c r="B6" s="36"/>
      <c r="C6" s="74" t="s">
        <v>801</v>
      </c>
      <c r="D6" s="75"/>
      <c r="E6" s="75"/>
      <c r="F6" s="74"/>
      <c r="G6" s="74"/>
      <c r="H6" s="74"/>
      <c r="I6" s="74"/>
      <c r="J6" s="74"/>
      <c r="K6" s="74"/>
    </row>
    <row r="7" spans="2:11" s="37" customFormat="1" ht="64.5" customHeight="1" thickBot="1">
      <c r="B7" s="48" t="s">
        <v>565</v>
      </c>
      <c r="C7" s="48" t="s">
        <v>57</v>
      </c>
      <c r="D7" s="49" t="s">
        <v>58</v>
      </c>
      <c r="E7" s="49" t="s">
        <v>59</v>
      </c>
      <c r="F7" s="50" t="s">
        <v>65</v>
      </c>
      <c r="G7" s="50" t="s">
        <v>60</v>
      </c>
      <c r="H7" s="50" t="s">
        <v>61</v>
      </c>
      <c r="I7" s="53" t="s">
        <v>62</v>
      </c>
      <c r="J7" s="53" t="s">
        <v>63</v>
      </c>
      <c r="K7" s="51" t="s">
        <v>64</v>
      </c>
    </row>
    <row r="8" spans="2:11" ht="16.5">
      <c r="B8" s="63" t="s">
        <v>1126</v>
      </c>
      <c r="C8" s="58">
        <v>10102</v>
      </c>
      <c r="D8" s="62" t="s">
        <v>78</v>
      </c>
      <c r="E8" s="57" t="s">
        <v>123</v>
      </c>
      <c r="F8" s="59" t="s">
        <v>124</v>
      </c>
      <c r="G8" s="56" t="s">
        <v>795</v>
      </c>
      <c r="H8" s="60">
        <v>100</v>
      </c>
      <c r="I8" s="61">
        <v>20000</v>
      </c>
      <c r="J8" s="61">
        <f>H8*I8</f>
        <v>2000000</v>
      </c>
      <c r="K8" s="55" t="s">
        <v>66</v>
      </c>
    </row>
    <row r="9" spans="2:11" ht="25.5">
      <c r="B9" s="63" t="s">
        <v>1043</v>
      </c>
      <c r="C9" s="58">
        <v>10103</v>
      </c>
      <c r="D9" s="62" t="s">
        <v>78</v>
      </c>
      <c r="E9" s="57" t="s">
        <v>76</v>
      </c>
      <c r="F9" s="59" t="s">
        <v>1040</v>
      </c>
      <c r="G9" s="56" t="s">
        <v>94</v>
      </c>
      <c r="H9" s="60">
        <v>1</v>
      </c>
      <c r="I9" s="61">
        <v>894032905.92</v>
      </c>
      <c r="J9" s="61">
        <f>I9*H9</f>
        <v>894032905.92</v>
      </c>
      <c r="K9" s="55" t="s">
        <v>66</v>
      </c>
    </row>
    <row r="10" spans="2:11" ht="25.5">
      <c r="B10" s="63" t="s">
        <v>1043</v>
      </c>
      <c r="C10" s="58">
        <v>10103</v>
      </c>
      <c r="D10" s="62" t="s">
        <v>78</v>
      </c>
      <c r="E10" s="57" t="s">
        <v>76</v>
      </c>
      <c r="F10" s="59" t="s">
        <v>1041</v>
      </c>
      <c r="G10" s="56" t="s">
        <v>94</v>
      </c>
      <c r="H10" s="60">
        <v>1</v>
      </c>
      <c r="I10" s="61">
        <v>1477808.64</v>
      </c>
      <c r="J10" s="61">
        <f>I10*H10</f>
        <v>1477808.64</v>
      </c>
      <c r="K10" s="55" t="s">
        <v>66</v>
      </c>
    </row>
    <row r="11" spans="2:11" ht="25.5">
      <c r="B11" s="63" t="s">
        <v>1043</v>
      </c>
      <c r="C11" s="58">
        <v>10103</v>
      </c>
      <c r="D11" s="62" t="s">
        <v>78</v>
      </c>
      <c r="E11" s="57" t="s">
        <v>76</v>
      </c>
      <c r="F11" s="59" t="s">
        <v>1042</v>
      </c>
      <c r="G11" s="56" t="s">
        <v>94</v>
      </c>
      <c r="H11" s="60">
        <v>1</v>
      </c>
      <c r="I11" s="61">
        <v>387178767.36</v>
      </c>
      <c r="J11" s="61">
        <f>I11*H11</f>
        <v>387178767.36</v>
      </c>
      <c r="K11" s="55" t="s">
        <v>66</v>
      </c>
    </row>
    <row r="12" spans="2:11" ht="25.5">
      <c r="B12" s="63" t="s">
        <v>1043</v>
      </c>
      <c r="C12" s="58">
        <v>10103</v>
      </c>
      <c r="D12" s="62" t="s">
        <v>83</v>
      </c>
      <c r="E12" s="57" t="s">
        <v>79</v>
      </c>
      <c r="F12" s="59" t="s">
        <v>793</v>
      </c>
      <c r="G12" s="56" t="s">
        <v>94</v>
      </c>
      <c r="H12" s="60">
        <v>1</v>
      </c>
      <c r="I12" s="61">
        <v>13675200</v>
      </c>
      <c r="J12" s="61">
        <f>I12*H12</f>
        <v>13675200</v>
      </c>
      <c r="K12" s="55" t="s">
        <v>66</v>
      </c>
    </row>
    <row r="13" spans="2:11" ht="38.25">
      <c r="B13" s="63" t="s">
        <v>1124</v>
      </c>
      <c r="C13" s="58">
        <v>10104</v>
      </c>
      <c r="D13" s="62" t="s">
        <v>78</v>
      </c>
      <c r="E13" s="57" t="s">
        <v>82</v>
      </c>
      <c r="F13" s="59" t="s">
        <v>853</v>
      </c>
      <c r="G13" s="56" t="s">
        <v>507</v>
      </c>
      <c r="H13" s="60">
        <v>36</v>
      </c>
      <c r="I13" s="61">
        <v>214069.68</v>
      </c>
      <c r="J13" s="61">
        <v>7706508.4799999995</v>
      </c>
      <c r="K13" s="55" t="s">
        <v>66</v>
      </c>
    </row>
    <row r="14" spans="2:11" ht="16.5">
      <c r="B14" s="63" t="s">
        <v>1018</v>
      </c>
      <c r="C14" s="58">
        <v>10203</v>
      </c>
      <c r="D14" s="62" t="s">
        <v>83</v>
      </c>
      <c r="E14" s="57" t="s">
        <v>76</v>
      </c>
      <c r="F14" s="59" t="s">
        <v>519</v>
      </c>
      <c r="G14" s="56" t="s">
        <v>94</v>
      </c>
      <c r="H14" s="60">
        <v>1</v>
      </c>
      <c r="I14" s="61">
        <v>18000000</v>
      </c>
      <c r="J14" s="61">
        <f>+I14*H14</f>
        <v>18000000</v>
      </c>
      <c r="K14" s="55" t="s">
        <v>66</v>
      </c>
    </row>
    <row r="15" spans="2:11" ht="38.25">
      <c r="B15" s="63" t="s">
        <v>1043</v>
      </c>
      <c r="C15" s="58">
        <v>10204</v>
      </c>
      <c r="D15" s="62">
        <v>900</v>
      </c>
      <c r="E15" s="57" t="s">
        <v>76</v>
      </c>
      <c r="F15" s="59" t="s">
        <v>794</v>
      </c>
      <c r="G15" s="56" t="s">
        <v>94</v>
      </c>
      <c r="H15" s="60">
        <v>1</v>
      </c>
      <c r="I15" s="61">
        <f>J15</f>
        <v>324240224</v>
      </c>
      <c r="J15" s="61">
        <v>324240224</v>
      </c>
      <c r="K15" s="55" t="s">
        <v>66</v>
      </c>
    </row>
    <row r="16" spans="2:11" ht="16.5">
      <c r="B16" s="63" t="s">
        <v>1075</v>
      </c>
      <c r="C16" s="58">
        <v>10299</v>
      </c>
      <c r="D16" s="62" t="s">
        <v>78</v>
      </c>
      <c r="E16" s="57" t="s">
        <v>89</v>
      </c>
      <c r="F16" s="59" t="s">
        <v>1044</v>
      </c>
      <c r="G16" s="56" t="s">
        <v>566</v>
      </c>
      <c r="H16" s="60">
        <v>1</v>
      </c>
      <c r="I16" s="61">
        <v>82838000</v>
      </c>
      <c r="J16" s="61">
        <f>SUM(H16*I16)</f>
        <v>82838000</v>
      </c>
      <c r="K16" s="55" t="s">
        <v>66</v>
      </c>
    </row>
    <row r="17" spans="2:11" ht="25.5">
      <c r="B17" s="63" t="s">
        <v>1125</v>
      </c>
      <c r="C17" s="58">
        <v>10299</v>
      </c>
      <c r="D17" s="62" t="s">
        <v>78</v>
      </c>
      <c r="E17" s="57" t="s">
        <v>995</v>
      </c>
      <c r="F17" s="59" t="s">
        <v>383</v>
      </c>
      <c r="G17" s="56" t="s">
        <v>384</v>
      </c>
      <c r="H17" s="60">
        <v>1</v>
      </c>
      <c r="I17" s="61">
        <v>4428000</v>
      </c>
      <c r="J17" s="61">
        <f>+H17*I17</f>
        <v>4428000</v>
      </c>
      <c r="K17" s="55" t="s">
        <v>66</v>
      </c>
    </row>
    <row r="18" spans="2:11" ht="38.25">
      <c r="B18" s="63" t="s">
        <v>1124</v>
      </c>
      <c r="C18" s="58">
        <v>10301</v>
      </c>
      <c r="D18" s="62" t="s">
        <v>83</v>
      </c>
      <c r="E18" s="57" t="s">
        <v>82</v>
      </c>
      <c r="F18" s="59" t="s">
        <v>854</v>
      </c>
      <c r="G18" s="56" t="s">
        <v>507</v>
      </c>
      <c r="H18" s="60">
        <v>0</v>
      </c>
      <c r="I18" s="61">
        <v>51830.1</v>
      </c>
      <c r="J18" s="61">
        <v>0</v>
      </c>
      <c r="K18" s="55" t="s">
        <v>66</v>
      </c>
    </row>
    <row r="19" spans="2:11" ht="16.5">
      <c r="B19" s="63" t="s">
        <v>1075</v>
      </c>
      <c r="C19" s="58">
        <v>10303</v>
      </c>
      <c r="D19" s="62" t="s">
        <v>83</v>
      </c>
      <c r="E19" s="57" t="s">
        <v>76</v>
      </c>
      <c r="F19" s="59" t="s">
        <v>1045</v>
      </c>
      <c r="G19" s="56" t="s">
        <v>566</v>
      </c>
      <c r="H19" s="60">
        <v>1</v>
      </c>
      <c r="I19" s="61">
        <v>6000000</v>
      </c>
      <c r="J19" s="61">
        <v>6000000</v>
      </c>
      <c r="K19" s="55" t="s">
        <v>66</v>
      </c>
    </row>
    <row r="20" spans="2:11" ht="16.5">
      <c r="B20" s="63" t="s">
        <v>1075</v>
      </c>
      <c r="C20" s="58">
        <v>10303</v>
      </c>
      <c r="D20" s="62" t="s">
        <v>78</v>
      </c>
      <c r="E20" s="57" t="s">
        <v>79</v>
      </c>
      <c r="F20" s="59" t="s">
        <v>1046</v>
      </c>
      <c r="G20" s="56" t="s">
        <v>94</v>
      </c>
      <c r="H20" s="60">
        <v>1</v>
      </c>
      <c r="I20" s="61">
        <v>300000</v>
      </c>
      <c r="J20" s="61">
        <f>SUM(H20*I20)</f>
        <v>300000</v>
      </c>
      <c r="K20" s="55" t="s">
        <v>66</v>
      </c>
    </row>
    <row r="21" spans="2:11" ht="16.5">
      <c r="B21" s="63" t="s">
        <v>1018</v>
      </c>
      <c r="C21" s="58">
        <v>10303</v>
      </c>
      <c r="D21" s="62" t="s">
        <v>73</v>
      </c>
      <c r="E21" s="57" t="s">
        <v>275</v>
      </c>
      <c r="F21" s="59" t="s">
        <v>520</v>
      </c>
      <c r="G21" s="56" t="s">
        <v>94</v>
      </c>
      <c r="H21" s="60">
        <v>50</v>
      </c>
      <c r="I21" s="61">
        <v>60000</v>
      </c>
      <c r="J21" s="61">
        <f>+I21*H21</f>
        <v>3000000</v>
      </c>
      <c r="K21" s="55" t="s">
        <v>66</v>
      </c>
    </row>
    <row r="22" spans="2:11" ht="38.25">
      <c r="B22" s="63" t="s">
        <v>1124</v>
      </c>
      <c r="C22" s="58">
        <v>10401</v>
      </c>
      <c r="D22" s="62" t="s">
        <v>72</v>
      </c>
      <c r="E22" s="57" t="s">
        <v>475</v>
      </c>
      <c r="F22" s="59" t="s">
        <v>859</v>
      </c>
      <c r="G22" s="56" t="s">
        <v>507</v>
      </c>
      <c r="H22" s="60">
        <v>1</v>
      </c>
      <c r="I22" s="61">
        <v>3900000</v>
      </c>
      <c r="J22" s="61">
        <v>3900000</v>
      </c>
      <c r="K22" s="55" t="s">
        <v>66</v>
      </c>
    </row>
    <row r="23" spans="2:11" ht="16.5">
      <c r="B23" s="63" t="s">
        <v>1075</v>
      </c>
      <c r="C23" s="58">
        <v>10406</v>
      </c>
      <c r="D23" s="62">
        <v>125</v>
      </c>
      <c r="E23" s="57" t="s">
        <v>76</v>
      </c>
      <c r="F23" s="59" t="s">
        <v>1047</v>
      </c>
      <c r="G23" s="56" t="s">
        <v>566</v>
      </c>
      <c r="H23" s="60">
        <v>2</v>
      </c>
      <c r="I23" s="61">
        <v>3000000</v>
      </c>
      <c r="J23" s="61">
        <f>SUM(H23*I23)</f>
        <v>6000000</v>
      </c>
      <c r="K23" s="55" t="s">
        <v>66</v>
      </c>
    </row>
    <row r="24" spans="2:11" ht="16.5">
      <c r="B24" s="63" t="s">
        <v>1075</v>
      </c>
      <c r="C24" s="58">
        <v>10406</v>
      </c>
      <c r="D24" s="62">
        <v>155</v>
      </c>
      <c r="E24" s="57" t="s">
        <v>76</v>
      </c>
      <c r="F24" s="59" t="s">
        <v>1048</v>
      </c>
      <c r="G24" s="56" t="s">
        <v>566</v>
      </c>
      <c r="H24" s="60">
        <v>1</v>
      </c>
      <c r="I24" s="61">
        <v>40000000</v>
      </c>
      <c r="J24" s="61">
        <v>40000000</v>
      </c>
      <c r="K24" s="55" t="s">
        <v>66</v>
      </c>
    </row>
    <row r="25" spans="2:11" ht="16.5">
      <c r="B25" s="63" t="s">
        <v>1075</v>
      </c>
      <c r="C25" s="58">
        <v>10406</v>
      </c>
      <c r="D25" s="62" t="s">
        <v>103</v>
      </c>
      <c r="E25" s="57" t="s">
        <v>76</v>
      </c>
      <c r="F25" s="59" t="s">
        <v>830</v>
      </c>
      <c r="G25" s="56" t="s">
        <v>566</v>
      </c>
      <c r="H25" s="60">
        <v>47</v>
      </c>
      <c r="I25" s="61">
        <v>43219.83</v>
      </c>
      <c r="J25" s="61">
        <f>SUM(H25*I25)</f>
        <v>2031332.01</v>
      </c>
      <c r="K25" s="55" t="s">
        <v>66</v>
      </c>
    </row>
    <row r="26" spans="2:11" ht="25.5">
      <c r="B26" s="63" t="s">
        <v>1018</v>
      </c>
      <c r="C26" s="58">
        <v>10406</v>
      </c>
      <c r="D26" s="62">
        <v>165</v>
      </c>
      <c r="E26" s="57" t="s">
        <v>92</v>
      </c>
      <c r="F26" s="59" t="s">
        <v>1119</v>
      </c>
      <c r="G26" s="56" t="s">
        <v>94</v>
      </c>
      <c r="H26" s="60">
        <v>1</v>
      </c>
      <c r="I26" s="61">
        <v>70000000</v>
      </c>
      <c r="J26" s="61">
        <f>+I26*H26</f>
        <v>70000000</v>
      </c>
      <c r="K26" s="55" t="s">
        <v>66</v>
      </c>
    </row>
    <row r="27" spans="2:11" ht="16.5">
      <c r="B27" s="63" t="s">
        <v>1075</v>
      </c>
      <c r="C27" s="58">
        <v>10499</v>
      </c>
      <c r="D27" s="62" t="s">
        <v>72</v>
      </c>
      <c r="E27" s="57" t="s">
        <v>227</v>
      </c>
      <c r="F27" s="59" t="s">
        <v>1049</v>
      </c>
      <c r="G27" s="56" t="s">
        <v>566</v>
      </c>
      <c r="H27" s="60">
        <v>1</v>
      </c>
      <c r="I27" s="61">
        <v>32559174</v>
      </c>
      <c r="J27" s="61">
        <f>SUM(H27*I27)</f>
        <v>32559174</v>
      </c>
      <c r="K27" s="55" t="s">
        <v>66</v>
      </c>
    </row>
    <row r="28" spans="2:11" ht="25.5">
      <c r="B28" s="63" t="s">
        <v>1075</v>
      </c>
      <c r="C28" s="58">
        <v>10499</v>
      </c>
      <c r="D28" s="62" t="s">
        <v>72</v>
      </c>
      <c r="E28" s="57" t="s">
        <v>227</v>
      </c>
      <c r="F28" s="59" t="s">
        <v>1050</v>
      </c>
      <c r="G28" s="56" t="s">
        <v>566</v>
      </c>
      <c r="H28" s="60">
        <v>1</v>
      </c>
      <c r="I28" s="61">
        <v>15000000</v>
      </c>
      <c r="J28" s="61">
        <f>SUM(H28*I28)</f>
        <v>15000000</v>
      </c>
      <c r="K28" s="55" t="s">
        <v>66</v>
      </c>
    </row>
    <row r="29" spans="2:11" ht="25.5">
      <c r="B29" s="63" t="s">
        <v>1018</v>
      </c>
      <c r="C29" s="58">
        <v>10499</v>
      </c>
      <c r="D29" s="62">
        <v>900</v>
      </c>
      <c r="E29" s="57" t="s">
        <v>112</v>
      </c>
      <c r="F29" s="59" t="s">
        <v>521</v>
      </c>
      <c r="G29" s="56" t="s">
        <v>94</v>
      </c>
      <c r="H29" s="60">
        <v>1</v>
      </c>
      <c r="I29" s="61">
        <v>80000000</v>
      </c>
      <c r="J29" s="61">
        <f>+I29*H29</f>
        <v>80000000</v>
      </c>
      <c r="K29" s="55" t="s">
        <v>66</v>
      </c>
    </row>
    <row r="30" spans="2:11" ht="16.5">
      <c r="B30" s="63" t="s">
        <v>1018</v>
      </c>
      <c r="C30" s="58">
        <v>10501</v>
      </c>
      <c r="D30" s="62" t="s">
        <v>83</v>
      </c>
      <c r="E30" s="57" t="s">
        <v>101</v>
      </c>
      <c r="F30" s="59" t="s">
        <v>522</v>
      </c>
      <c r="G30" s="56" t="s">
        <v>94</v>
      </c>
      <c r="H30" s="60">
        <v>1</v>
      </c>
      <c r="I30" s="61">
        <v>1000000</v>
      </c>
      <c r="J30" s="61">
        <f>+I30*H30</f>
        <v>1000000</v>
      </c>
      <c r="K30" s="55" t="s">
        <v>66</v>
      </c>
    </row>
    <row r="31" spans="2:11" ht="16.5">
      <c r="B31" s="63" t="s">
        <v>1018</v>
      </c>
      <c r="C31" s="58">
        <v>10601</v>
      </c>
      <c r="D31" s="62" t="s">
        <v>83</v>
      </c>
      <c r="E31" s="57" t="s">
        <v>476</v>
      </c>
      <c r="F31" s="59" t="s">
        <v>523</v>
      </c>
      <c r="G31" s="56" t="s">
        <v>94</v>
      </c>
      <c r="H31" s="60">
        <v>1</v>
      </c>
      <c r="I31" s="61">
        <v>30000000</v>
      </c>
      <c r="J31" s="61">
        <f>+I31*H31</f>
        <v>30000000</v>
      </c>
      <c r="K31" s="55" t="s">
        <v>66</v>
      </c>
    </row>
    <row r="32" spans="2:11" ht="16.5">
      <c r="B32" s="63" t="s">
        <v>1124</v>
      </c>
      <c r="C32" s="58">
        <v>10701</v>
      </c>
      <c r="D32" s="62" t="s">
        <v>83</v>
      </c>
      <c r="E32" s="57" t="s">
        <v>141</v>
      </c>
      <c r="F32" s="59" t="s">
        <v>477</v>
      </c>
      <c r="G32" s="56" t="s">
        <v>507</v>
      </c>
      <c r="H32" s="60">
        <v>50</v>
      </c>
      <c r="I32" s="61">
        <v>320000</v>
      </c>
      <c r="J32" s="61">
        <v>16000000</v>
      </c>
      <c r="K32" s="55" t="s">
        <v>66</v>
      </c>
    </row>
    <row r="33" spans="2:11" ht="51">
      <c r="B33" s="63" t="s">
        <v>1126</v>
      </c>
      <c r="C33" s="58">
        <v>10801</v>
      </c>
      <c r="D33" s="62" t="s">
        <v>1131</v>
      </c>
      <c r="E33" s="57" t="s">
        <v>95</v>
      </c>
      <c r="F33" s="59" t="s">
        <v>1132</v>
      </c>
      <c r="G33" s="56" t="s">
        <v>1133</v>
      </c>
      <c r="H33" s="60" t="s">
        <v>1134</v>
      </c>
      <c r="I33" s="61">
        <v>4500</v>
      </c>
      <c r="J33" s="61">
        <f aca="true" t="shared" si="0" ref="J33:J56">H33*I33</f>
        <v>9202500</v>
      </c>
      <c r="K33" s="55" t="s">
        <v>66</v>
      </c>
    </row>
    <row r="34" spans="2:11" ht="63.75">
      <c r="B34" s="63" t="s">
        <v>1126</v>
      </c>
      <c r="C34" s="58">
        <v>10801</v>
      </c>
      <c r="D34" s="62" t="s">
        <v>1131</v>
      </c>
      <c r="E34" s="57" t="s">
        <v>95</v>
      </c>
      <c r="F34" s="59" t="s">
        <v>1135</v>
      </c>
      <c r="G34" s="56" t="s">
        <v>1133</v>
      </c>
      <c r="H34" s="60" t="s">
        <v>1136</v>
      </c>
      <c r="I34" s="61">
        <v>4500</v>
      </c>
      <c r="J34" s="61">
        <f t="shared" si="0"/>
        <v>8460000</v>
      </c>
      <c r="K34" s="55" t="s">
        <v>66</v>
      </c>
    </row>
    <row r="35" spans="2:11" ht="51">
      <c r="B35" s="63" t="s">
        <v>1126</v>
      </c>
      <c r="C35" s="58">
        <v>10801</v>
      </c>
      <c r="D35" s="62" t="s">
        <v>1131</v>
      </c>
      <c r="E35" s="57" t="s">
        <v>95</v>
      </c>
      <c r="F35" s="59" t="s">
        <v>1137</v>
      </c>
      <c r="G35" s="56" t="s">
        <v>1133</v>
      </c>
      <c r="H35" s="60" t="s">
        <v>1138</v>
      </c>
      <c r="I35" s="61">
        <v>4500</v>
      </c>
      <c r="J35" s="61">
        <f t="shared" si="0"/>
        <v>7893000</v>
      </c>
      <c r="K35" s="55" t="s">
        <v>66</v>
      </c>
    </row>
    <row r="36" spans="2:11" ht="63.75">
      <c r="B36" s="63" t="s">
        <v>1126</v>
      </c>
      <c r="C36" s="58">
        <v>10801</v>
      </c>
      <c r="D36" s="62" t="s">
        <v>1131</v>
      </c>
      <c r="E36" s="57" t="s">
        <v>95</v>
      </c>
      <c r="F36" s="59" t="s">
        <v>1139</v>
      </c>
      <c r="G36" s="56" t="s">
        <v>1133</v>
      </c>
      <c r="H36" s="60" t="s">
        <v>1140</v>
      </c>
      <c r="I36" s="61">
        <v>4500</v>
      </c>
      <c r="J36" s="61">
        <f t="shared" si="0"/>
        <v>14085000</v>
      </c>
      <c r="K36" s="55" t="s">
        <v>66</v>
      </c>
    </row>
    <row r="37" spans="2:11" ht="63.75">
      <c r="B37" s="63" t="s">
        <v>1126</v>
      </c>
      <c r="C37" s="58">
        <v>10801</v>
      </c>
      <c r="D37" s="62" t="s">
        <v>1131</v>
      </c>
      <c r="E37" s="57" t="s">
        <v>95</v>
      </c>
      <c r="F37" s="59" t="s">
        <v>1141</v>
      </c>
      <c r="G37" s="56" t="s">
        <v>1133</v>
      </c>
      <c r="H37" s="60" t="s">
        <v>1142</v>
      </c>
      <c r="I37" s="61">
        <v>4500</v>
      </c>
      <c r="J37" s="61">
        <f t="shared" si="0"/>
        <v>6480000</v>
      </c>
      <c r="K37" s="55" t="s">
        <v>66</v>
      </c>
    </row>
    <row r="38" spans="2:11" ht="51">
      <c r="B38" s="63" t="s">
        <v>1126</v>
      </c>
      <c r="C38" s="58">
        <v>10801</v>
      </c>
      <c r="D38" s="62" t="s">
        <v>1131</v>
      </c>
      <c r="E38" s="57" t="s">
        <v>95</v>
      </c>
      <c r="F38" s="59" t="s">
        <v>1143</v>
      </c>
      <c r="G38" s="56" t="s">
        <v>1133</v>
      </c>
      <c r="H38" s="60" t="s">
        <v>1144</v>
      </c>
      <c r="I38" s="61">
        <v>4500</v>
      </c>
      <c r="J38" s="61">
        <f t="shared" si="0"/>
        <v>4644000</v>
      </c>
      <c r="K38" s="55" t="s">
        <v>66</v>
      </c>
    </row>
    <row r="39" spans="2:11" ht="63.75">
      <c r="B39" s="63" t="s">
        <v>1126</v>
      </c>
      <c r="C39" s="58">
        <v>10801</v>
      </c>
      <c r="D39" s="62" t="s">
        <v>1131</v>
      </c>
      <c r="E39" s="57" t="s">
        <v>95</v>
      </c>
      <c r="F39" s="59" t="s">
        <v>1145</v>
      </c>
      <c r="G39" s="56" t="s">
        <v>1133</v>
      </c>
      <c r="H39" s="60" t="s">
        <v>135</v>
      </c>
      <c r="I39" s="61">
        <v>4500</v>
      </c>
      <c r="J39" s="61">
        <f t="shared" si="0"/>
        <v>2025000</v>
      </c>
      <c r="K39" s="55" t="s">
        <v>66</v>
      </c>
    </row>
    <row r="40" spans="2:11" ht="51">
      <c r="B40" s="63" t="s">
        <v>1126</v>
      </c>
      <c r="C40" s="58">
        <v>10801</v>
      </c>
      <c r="D40" s="62" t="s">
        <v>1131</v>
      </c>
      <c r="E40" s="57" t="s">
        <v>95</v>
      </c>
      <c r="F40" s="59" t="s">
        <v>1146</v>
      </c>
      <c r="G40" s="56" t="s">
        <v>1133</v>
      </c>
      <c r="H40" s="60" t="s">
        <v>1147</v>
      </c>
      <c r="I40" s="61">
        <v>4500</v>
      </c>
      <c r="J40" s="61">
        <f t="shared" si="0"/>
        <v>5886000</v>
      </c>
      <c r="K40" s="55" t="s">
        <v>66</v>
      </c>
    </row>
    <row r="41" spans="2:11" ht="51">
      <c r="B41" s="63" t="s">
        <v>1126</v>
      </c>
      <c r="C41" s="58">
        <v>10801</v>
      </c>
      <c r="D41" s="62" t="s">
        <v>1131</v>
      </c>
      <c r="E41" s="57" t="s">
        <v>95</v>
      </c>
      <c r="F41" s="59" t="s">
        <v>1148</v>
      </c>
      <c r="G41" s="56" t="s">
        <v>1133</v>
      </c>
      <c r="H41" s="60" t="s">
        <v>290</v>
      </c>
      <c r="I41" s="61">
        <v>4500</v>
      </c>
      <c r="J41" s="61">
        <f t="shared" si="0"/>
        <v>4500000</v>
      </c>
      <c r="K41" s="55" t="s">
        <v>66</v>
      </c>
    </row>
    <row r="42" spans="2:11" ht="51">
      <c r="B42" s="63" t="s">
        <v>1126</v>
      </c>
      <c r="C42" s="58">
        <v>10801</v>
      </c>
      <c r="D42" s="62" t="s">
        <v>1131</v>
      </c>
      <c r="E42" s="57" t="s">
        <v>95</v>
      </c>
      <c r="F42" s="59" t="s">
        <v>1149</v>
      </c>
      <c r="G42" s="56" t="s">
        <v>1133</v>
      </c>
      <c r="H42" s="60" t="s">
        <v>1150</v>
      </c>
      <c r="I42" s="61">
        <v>4500</v>
      </c>
      <c r="J42" s="61">
        <f t="shared" si="0"/>
        <v>28530000</v>
      </c>
      <c r="K42" s="55" t="s">
        <v>66</v>
      </c>
    </row>
    <row r="43" spans="2:11" ht="51">
      <c r="B43" s="63" t="s">
        <v>1126</v>
      </c>
      <c r="C43" s="58">
        <v>10801</v>
      </c>
      <c r="D43" s="62" t="s">
        <v>1131</v>
      </c>
      <c r="E43" s="57" t="s">
        <v>95</v>
      </c>
      <c r="F43" s="59" t="s">
        <v>1151</v>
      </c>
      <c r="G43" s="56" t="s">
        <v>1133</v>
      </c>
      <c r="H43" s="60" t="s">
        <v>1152</v>
      </c>
      <c r="I43" s="61">
        <v>4500</v>
      </c>
      <c r="J43" s="61">
        <f t="shared" si="0"/>
        <v>5971500</v>
      </c>
      <c r="K43" s="55" t="s">
        <v>66</v>
      </c>
    </row>
    <row r="44" spans="2:11" ht="51">
      <c r="B44" s="63" t="s">
        <v>1126</v>
      </c>
      <c r="C44" s="58">
        <v>10801</v>
      </c>
      <c r="D44" s="62" t="s">
        <v>1131</v>
      </c>
      <c r="E44" s="57" t="s">
        <v>95</v>
      </c>
      <c r="F44" s="59" t="s">
        <v>1153</v>
      </c>
      <c r="G44" s="56" t="s">
        <v>1133</v>
      </c>
      <c r="H44" s="60" t="s">
        <v>1154</v>
      </c>
      <c r="I44" s="61">
        <v>4500</v>
      </c>
      <c r="J44" s="61">
        <f t="shared" si="0"/>
        <v>5656500</v>
      </c>
      <c r="K44" s="55" t="s">
        <v>66</v>
      </c>
    </row>
    <row r="45" spans="2:11" ht="51">
      <c r="B45" s="63" t="s">
        <v>1126</v>
      </c>
      <c r="C45" s="58">
        <v>10801</v>
      </c>
      <c r="D45" s="62" t="s">
        <v>1131</v>
      </c>
      <c r="E45" s="57" t="s">
        <v>95</v>
      </c>
      <c r="F45" s="59" t="s">
        <v>1155</v>
      </c>
      <c r="G45" s="56" t="s">
        <v>1133</v>
      </c>
      <c r="H45" s="60" t="s">
        <v>1156</v>
      </c>
      <c r="I45" s="61">
        <v>4500</v>
      </c>
      <c r="J45" s="61">
        <f t="shared" si="0"/>
        <v>11070000</v>
      </c>
      <c r="K45" s="55" t="s">
        <v>66</v>
      </c>
    </row>
    <row r="46" spans="2:11" ht="51">
      <c r="B46" s="63" t="s">
        <v>1126</v>
      </c>
      <c r="C46" s="58">
        <v>10801</v>
      </c>
      <c r="D46" s="62" t="s">
        <v>1131</v>
      </c>
      <c r="E46" s="57" t="s">
        <v>95</v>
      </c>
      <c r="F46" s="59" t="s">
        <v>1157</v>
      </c>
      <c r="G46" s="56" t="s">
        <v>1133</v>
      </c>
      <c r="H46" s="60" t="s">
        <v>1158</v>
      </c>
      <c r="I46" s="61">
        <v>4500</v>
      </c>
      <c r="J46" s="61">
        <f t="shared" si="0"/>
        <v>3600000</v>
      </c>
      <c r="K46" s="55" t="s">
        <v>66</v>
      </c>
    </row>
    <row r="47" spans="2:11" ht="63.75">
      <c r="B47" s="63" t="s">
        <v>1126</v>
      </c>
      <c r="C47" s="58">
        <v>10801</v>
      </c>
      <c r="D47" s="62" t="s">
        <v>1131</v>
      </c>
      <c r="E47" s="57" t="s">
        <v>95</v>
      </c>
      <c r="F47" s="59" t="s">
        <v>1159</v>
      </c>
      <c r="G47" s="56" t="s">
        <v>1133</v>
      </c>
      <c r="H47" s="60" t="s">
        <v>1160</v>
      </c>
      <c r="I47" s="61">
        <v>4500</v>
      </c>
      <c r="J47" s="61">
        <f t="shared" si="0"/>
        <v>8325000</v>
      </c>
      <c r="K47" s="55" t="s">
        <v>66</v>
      </c>
    </row>
    <row r="48" spans="2:11" ht="63.75">
      <c r="B48" s="63" t="s">
        <v>1126</v>
      </c>
      <c r="C48" s="58">
        <v>10801</v>
      </c>
      <c r="D48" s="62" t="s">
        <v>1131</v>
      </c>
      <c r="E48" s="57" t="s">
        <v>95</v>
      </c>
      <c r="F48" s="59" t="s">
        <v>1161</v>
      </c>
      <c r="G48" s="56" t="s">
        <v>1133</v>
      </c>
      <c r="H48" s="60" t="s">
        <v>1162</v>
      </c>
      <c r="I48" s="61">
        <v>4500</v>
      </c>
      <c r="J48" s="61">
        <f t="shared" si="0"/>
        <v>972000</v>
      </c>
      <c r="K48" s="55" t="s">
        <v>66</v>
      </c>
    </row>
    <row r="49" spans="2:11" ht="63.75">
      <c r="B49" s="63" t="s">
        <v>1126</v>
      </c>
      <c r="C49" s="58">
        <v>10801</v>
      </c>
      <c r="D49" s="62" t="s">
        <v>1131</v>
      </c>
      <c r="E49" s="57" t="s">
        <v>95</v>
      </c>
      <c r="F49" s="59" t="s">
        <v>1163</v>
      </c>
      <c r="G49" s="56" t="s">
        <v>1133</v>
      </c>
      <c r="H49" s="60" t="s">
        <v>1164</v>
      </c>
      <c r="I49" s="61">
        <v>4500</v>
      </c>
      <c r="J49" s="61">
        <f t="shared" si="0"/>
        <v>1890000</v>
      </c>
      <c r="K49" s="55" t="s">
        <v>66</v>
      </c>
    </row>
    <row r="50" spans="2:11" ht="63.75">
      <c r="B50" s="63" t="s">
        <v>1126</v>
      </c>
      <c r="C50" s="58">
        <v>10801</v>
      </c>
      <c r="D50" s="62" t="s">
        <v>1131</v>
      </c>
      <c r="E50" s="57" t="s">
        <v>95</v>
      </c>
      <c r="F50" s="59" t="s">
        <v>1165</v>
      </c>
      <c r="G50" s="56" t="s">
        <v>1133</v>
      </c>
      <c r="H50" s="60" t="s">
        <v>86</v>
      </c>
      <c r="I50" s="61">
        <v>4500</v>
      </c>
      <c r="J50" s="61">
        <f t="shared" si="0"/>
        <v>742500</v>
      </c>
      <c r="K50" s="55" t="s">
        <v>66</v>
      </c>
    </row>
    <row r="51" spans="2:11" ht="63.75">
      <c r="B51" s="63" t="s">
        <v>1126</v>
      </c>
      <c r="C51" s="58">
        <v>10801</v>
      </c>
      <c r="D51" s="62" t="s">
        <v>1131</v>
      </c>
      <c r="E51" s="57" t="s">
        <v>95</v>
      </c>
      <c r="F51" s="59" t="s">
        <v>1166</v>
      </c>
      <c r="G51" s="56" t="s">
        <v>1133</v>
      </c>
      <c r="H51" s="60" t="s">
        <v>1167</v>
      </c>
      <c r="I51" s="61">
        <v>4500</v>
      </c>
      <c r="J51" s="61">
        <f t="shared" si="0"/>
        <v>90000</v>
      </c>
      <c r="K51" s="55" t="s">
        <v>66</v>
      </c>
    </row>
    <row r="52" spans="2:11" ht="51">
      <c r="B52" s="63" t="s">
        <v>1126</v>
      </c>
      <c r="C52" s="58">
        <v>10801</v>
      </c>
      <c r="D52" s="62" t="s">
        <v>1131</v>
      </c>
      <c r="E52" s="57" t="s">
        <v>95</v>
      </c>
      <c r="F52" s="59" t="s">
        <v>1168</v>
      </c>
      <c r="G52" s="56" t="s">
        <v>1133</v>
      </c>
      <c r="H52" s="60" t="s">
        <v>1169</v>
      </c>
      <c r="I52" s="61">
        <v>4500</v>
      </c>
      <c r="J52" s="61">
        <f t="shared" si="0"/>
        <v>981000</v>
      </c>
      <c r="K52" s="55" t="s">
        <v>66</v>
      </c>
    </row>
    <row r="53" spans="2:11" ht="51">
      <c r="B53" s="63" t="s">
        <v>1126</v>
      </c>
      <c r="C53" s="58">
        <v>10801</v>
      </c>
      <c r="D53" s="62" t="s">
        <v>1131</v>
      </c>
      <c r="E53" s="57" t="s">
        <v>95</v>
      </c>
      <c r="F53" s="59" t="s">
        <v>1170</v>
      </c>
      <c r="G53" s="56" t="s">
        <v>1133</v>
      </c>
      <c r="H53" s="60" t="s">
        <v>1171</v>
      </c>
      <c r="I53" s="61">
        <v>4500</v>
      </c>
      <c r="J53" s="61">
        <f t="shared" si="0"/>
        <v>3240000</v>
      </c>
      <c r="K53" s="55" t="s">
        <v>66</v>
      </c>
    </row>
    <row r="54" spans="2:11" ht="51">
      <c r="B54" s="63" t="s">
        <v>1126</v>
      </c>
      <c r="C54" s="58">
        <v>10801</v>
      </c>
      <c r="D54" s="62" t="s">
        <v>1131</v>
      </c>
      <c r="E54" s="57" t="s">
        <v>95</v>
      </c>
      <c r="F54" s="59" t="s">
        <v>1172</v>
      </c>
      <c r="G54" s="56" t="s">
        <v>1133</v>
      </c>
      <c r="H54" s="60" t="s">
        <v>296</v>
      </c>
      <c r="I54" s="61">
        <v>4500</v>
      </c>
      <c r="J54" s="61">
        <f t="shared" si="0"/>
        <v>225000</v>
      </c>
      <c r="K54" s="55" t="s">
        <v>66</v>
      </c>
    </row>
    <row r="55" spans="2:11" ht="25.5">
      <c r="B55" s="63" t="s">
        <v>1126</v>
      </c>
      <c r="C55" s="58">
        <v>10804</v>
      </c>
      <c r="D55" s="62" t="s">
        <v>72</v>
      </c>
      <c r="E55" s="57" t="s">
        <v>302</v>
      </c>
      <c r="F55" s="59" t="s">
        <v>1127</v>
      </c>
      <c r="G55" s="56" t="s">
        <v>1128</v>
      </c>
      <c r="H55" s="60" t="s">
        <v>1129</v>
      </c>
      <c r="I55" s="61">
        <v>215000000</v>
      </c>
      <c r="J55" s="61">
        <f t="shared" si="0"/>
        <v>215000000</v>
      </c>
      <c r="K55" s="55" t="s">
        <v>66</v>
      </c>
    </row>
    <row r="56" spans="2:11" ht="25.5">
      <c r="B56" s="63" t="s">
        <v>1126</v>
      </c>
      <c r="C56" s="58">
        <v>10804</v>
      </c>
      <c r="D56" s="62" t="s">
        <v>72</v>
      </c>
      <c r="E56" s="57" t="s">
        <v>302</v>
      </c>
      <c r="F56" s="59" t="s">
        <v>1130</v>
      </c>
      <c r="G56" s="56" t="s">
        <v>1128</v>
      </c>
      <c r="H56" s="60" t="s">
        <v>1129</v>
      </c>
      <c r="I56" s="61">
        <v>35000000</v>
      </c>
      <c r="J56" s="61">
        <f t="shared" si="0"/>
        <v>35000000</v>
      </c>
      <c r="K56" s="55" t="s">
        <v>66</v>
      </c>
    </row>
    <row r="57" spans="2:11" ht="16.5">
      <c r="B57" s="63" t="s">
        <v>1018</v>
      </c>
      <c r="C57" s="58">
        <v>10805</v>
      </c>
      <c r="D57" s="62" t="s">
        <v>83</v>
      </c>
      <c r="E57" s="57" t="s">
        <v>112</v>
      </c>
      <c r="F57" s="59" t="s">
        <v>524</v>
      </c>
      <c r="G57" s="56" t="s">
        <v>525</v>
      </c>
      <c r="H57" s="60">
        <v>1</v>
      </c>
      <c r="I57" s="61">
        <v>3000000</v>
      </c>
      <c r="J57" s="61">
        <f>+H57*I57</f>
        <v>3000000</v>
      </c>
      <c r="K57" s="55" t="s">
        <v>66</v>
      </c>
    </row>
    <row r="58" spans="2:11" ht="16.5">
      <c r="B58" s="63" t="s">
        <v>1018</v>
      </c>
      <c r="C58" s="58">
        <v>10805</v>
      </c>
      <c r="D58" s="62" t="s">
        <v>83</v>
      </c>
      <c r="E58" s="57" t="s">
        <v>276</v>
      </c>
      <c r="F58" s="59" t="s">
        <v>526</v>
      </c>
      <c r="G58" s="56" t="s">
        <v>94</v>
      </c>
      <c r="H58" s="60">
        <v>150</v>
      </c>
      <c r="I58" s="61">
        <v>3500</v>
      </c>
      <c r="J58" s="61">
        <f>+I58*H58</f>
        <v>525000</v>
      </c>
      <c r="K58" s="55" t="s">
        <v>66</v>
      </c>
    </row>
    <row r="59" spans="2:11" ht="16.5">
      <c r="B59" s="63" t="s">
        <v>1018</v>
      </c>
      <c r="C59" s="58">
        <v>10805</v>
      </c>
      <c r="D59" s="62" t="s">
        <v>83</v>
      </c>
      <c r="E59" s="57" t="s">
        <v>197</v>
      </c>
      <c r="F59" s="59" t="s">
        <v>527</v>
      </c>
      <c r="G59" s="56" t="s">
        <v>94</v>
      </c>
      <c r="H59" s="60">
        <v>150</v>
      </c>
      <c r="I59" s="61">
        <v>13000</v>
      </c>
      <c r="J59" s="61">
        <f>+I59*H59</f>
        <v>1950000</v>
      </c>
      <c r="K59" s="55" t="s">
        <v>66</v>
      </c>
    </row>
    <row r="60" spans="2:11" ht="25.5">
      <c r="B60" s="63" t="s">
        <v>1018</v>
      </c>
      <c r="C60" s="58">
        <v>10805</v>
      </c>
      <c r="D60" s="62" t="s">
        <v>83</v>
      </c>
      <c r="E60" s="57" t="s">
        <v>277</v>
      </c>
      <c r="F60" s="59" t="s">
        <v>528</v>
      </c>
      <c r="G60" s="56" t="s">
        <v>94</v>
      </c>
      <c r="H60" s="60">
        <v>1</v>
      </c>
      <c r="I60" s="61">
        <v>65000000</v>
      </c>
      <c r="J60" s="61">
        <f>+I60*H60</f>
        <v>65000000</v>
      </c>
      <c r="K60" s="55" t="s">
        <v>66</v>
      </c>
    </row>
    <row r="61" spans="2:11" ht="51">
      <c r="B61" s="63" t="s">
        <v>1018</v>
      </c>
      <c r="C61" s="58">
        <v>10805</v>
      </c>
      <c r="D61" s="62" t="s">
        <v>72</v>
      </c>
      <c r="E61" s="57" t="s">
        <v>85</v>
      </c>
      <c r="F61" s="59" t="s">
        <v>529</v>
      </c>
      <c r="G61" s="56" t="s">
        <v>94</v>
      </c>
      <c r="H61" s="60">
        <v>1</v>
      </c>
      <c r="I61" s="61">
        <v>16000000</v>
      </c>
      <c r="J61" s="61">
        <f>+I61*H61</f>
        <v>16000000</v>
      </c>
      <c r="K61" s="55" t="s">
        <v>66</v>
      </c>
    </row>
    <row r="62" spans="2:11" ht="25.5">
      <c r="B62" s="63" t="s">
        <v>1018</v>
      </c>
      <c r="C62" s="58">
        <v>10805</v>
      </c>
      <c r="D62" s="62" t="s">
        <v>83</v>
      </c>
      <c r="E62" s="57" t="s">
        <v>530</v>
      </c>
      <c r="F62" s="59" t="s">
        <v>531</v>
      </c>
      <c r="G62" s="56" t="s">
        <v>525</v>
      </c>
      <c r="H62" s="60">
        <v>1</v>
      </c>
      <c r="I62" s="61">
        <v>5000000</v>
      </c>
      <c r="J62" s="61">
        <f>+H62*I62</f>
        <v>5000000</v>
      </c>
      <c r="K62" s="55" t="s">
        <v>66</v>
      </c>
    </row>
    <row r="63" spans="2:11" ht="16.5">
      <c r="B63" s="63" t="s">
        <v>1018</v>
      </c>
      <c r="C63" s="58">
        <v>10805</v>
      </c>
      <c r="D63" s="62" t="s">
        <v>83</v>
      </c>
      <c r="E63" s="57" t="s">
        <v>532</v>
      </c>
      <c r="F63" s="59" t="s">
        <v>533</v>
      </c>
      <c r="G63" s="56" t="s">
        <v>525</v>
      </c>
      <c r="H63" s="60">
        <v>1</v>
      </c>
      <c r="I63" s="61">
        <v>2500000</v>
      </c>
      <c r="J63" s="61">
        <f>+H63*I63</f>
        <v>2500000</v>
      </c>
      <c r="K63" s="55" t="s">
        <v>66</v>
      </c>
    </row>
    <row r="64" spans="2:11" ht="16.5">
      <c r="B64" s="63" t="s">
        <v>1018</v>
      </c>
      <c r="C64" s="58">
        <v>10805</v>
      </c>
      <c r="D64" s="62" t="s">
        <v>83</v>
      </c>
      <c r="E64" s="57" t="s">
        <v>534</v>
      </c>
      <c r="F64" s="59" t="s">
        <v>535</v>
      </c>
      <c r="G64" s="56" t="s">
        <v>525</v>
      </c>
      <c r="H64" s="60">
        <v>1</v>
      </c>
      <c r="I64" s="61">
        <v>2500000</v>
      </c>
      <c r="J64" s="61">
        <f>+H64*I64</f>
        <v>2500000</v>
      </c>
      <c r="K64" s="55" t="s">
        <v>66</v>
      </c>
    </row>
    <row r="65" spans="2:11" ht="25.5">
      <c r="B65" s="63" t="s">
        <v>1018</v>
      </c>
      <c r="C65" s="58">
        <v>10805</v>
      </c>
      <c r="D65" s="62" t="s">
        <v>83</v>
      </c>
      <c r="E65" s="57" t="s">
        <v>141</v>
      </c>
      <c r="F65" s="59" t="s">
        <v>536</v>
      </c>
      <c r="G65" s="56" t="s">
        <v>525</v>
      </c>
      <c r="H65" s="60">
        <v>1</v>
      </c>
      <c r="I65" s="61">
        <v>10000000</v>
      </c>
      <c r="J65" s="61">
        <f>+H65*I65</f>
        <v>10000000</v>
      </c>
      <c r="K65" s="55" t="s">
        <v>66</v>
      </c>
    </row>
    <row r="66" spans="2:11" ht="25.5">
      <c r="B66" s="63" t="s">
        <v>1018</v>
      </c>
      <c r="C66" s="58">
        <v>10805</v>
      </c>
      <c r="D66" s="62" t="s">
        <v>83</v>
      </c>
      <c r="E66" s="57" t="s">
        <v>537</v>
      </c>
      <c r="F66" s="59" t="s">
        <v>538</v>
      </c>
      <c r="G66" s="56" t="s">
        <v>525</v>
      </c>
      <c r="H66" s="60">
        <v>1</v>
      </c>
      <c r="I66" s="61">
        <v>2500000</v>
      </c>
      <c r="J66" s="61">
        <f>+H66*I66</f>
        <v>2500000</v>
      </c>
      <c r="K66" s="55" t="s">
        <v>66</v>
      </c>
    </row>
    <row r="67" spans="2:11" ht="38.25">
      <c r="B67" s="63" t="s">
        <v>1018</v>
      </c>
      <c r="C67" s="58">
        <v>10805</v>
      </c>
      <c r="D67" s="62" t="s">
        <v>72</v>
      </c>
      <c r="E67" s="57" t="s">
        <v>85</v>
      </c>
      <c r="F67" s="59" t="s">
        <v>539</v>
      </c>
      <c r="G67" s="56" t="s">
        <v>94</v>
      </c>
      <c r="H67" s="60">
        <v>1</v>
      </c>
      <c r="I67" s="61">
        <v>26125000</v>
      </c>
      <c r="J67" s="61">
        <f>+I67*H67</f>
        <v>26125000</v>
      </c>
      <c r="K67" s="55" t="s">
        <v>66</v>
      </c>
    </row>
    <row r="68" spans="2:11" ht="25.5">
      <c r="B68" s="63" t="s">
        <v>1075</v>
      </c>
      <c r="C68" s="58">
        <v>10806</v>
      </c>
      <c r="D68" s="62" t="s">
        <v>72</v>
      </c>
      <c r="E68" s="57" t="s">
        <v>117</v>
      </c>
      <c r="F68" s="59" t="s">
        <v>1051</v>
      </c>
      <c r="G68" s="56" t="s">
        <v>566</v>
      </c>
      <c r="H68" s="60">
        <v>1</v>
      </c>
      <c r="I68" s="61">
        <v>2500000</v>
      </c>
      <c r="J68" s="61">
        <v>2500000</v>
      </c>
      <c r="K68" s="55" t="s">
        <v>66</v>
      </c>
    </row>
    <row r="69" spans="2:11" ht="16.5">
      <c r="B69" s="63" t="s">
        <v>1124</v>
      </c>
      <c r="C69" s="58">
        <v>10806</v>
      </c>
      <c r="D69" s="62" t="s">
        <v>70</v>
      </c>
      <c r="E69" s="57" t="s">
        <v>253</v>
      </c>
      <c r="F69" s="59" t="s">
        <v>478</v>
      </c>
      <c r="G69" s="56" t="s">
        <v>507</v>
      </c>
      <c r="H69" s="60">
        <v>20</v>
      </c>
      <c r="I69" s="61">
        <v>80000</v>
      </c>
      <c r="J69" s="61">
        <v>1600000</v>
      </c>
      <c r="K69" s="55" t="s">
        <v>66</v>
      </c>
    </row>
    <row r="70" spans="2:11" ht="38.25">
      <c r="B70" s="63" t="s">
        <v>1075</v>
      </c>
      <c r="C70" s="58">
        <v>10807</v>
      </c>
      <c r="D70" s="62" t="s">
        <v>81</v>
      </c>
      <c r="E70" s="57" t="s">
        <v>112</v>
      </c>
      <c r="F70" s="59" t="s">
        <v>228</v>
      </c>
      <c r="G70" s="56" t="s">
        <v>566</v>
      </c>
      <c r="H70" s="60">
        <v>1</v>
      </c>
      <c r="I70" s="61">
        <v>3000000</v>
      </c>
      <c r="J70" s="61">
        <v>3000000</v>
      </c>
      <c r="K70" s="55" t="s">
        <v>66</v>
      </c>
    </row>
    <row r="71" spans="2:11" ht="38.25">
      <c r="B71" s="63" t="s">
        <v>1075</v>
      </c>
      <c r="C71" s="58">
        <v>10807</v>
      </c>
      <c r="D71" s="62" t="s">
        <v>153</v>
      </c>
      <c r="E71" s="57" t="s">
        <v>106</v>
      </c>
      <c r="F71" s="59" t="s">
        <v>1052</v>
      </c>
      <c r="G71" s="56" t="s">
        <v>566</v>
      </c>
      <c r="H71" s="60">
        <v>1</v>
      </c>
      <c r="I71" s="61">
        <v>3000000</v>
      </c>
      <c r="J71" s="61">
        <v>3000000</v>
      </c>
      <c r="K71" s="55" t="s">
        <v>66</v>
      </c>
    </row>
    <row r="72" spans="2:11" ht="25.5">
      <c r="B72" s="63" t="s">
        <v>1075</v>
      </c>
      <c r="C72" s="58">
        <v>10807</v>
      </c>
      <c r="D72" s="62" t="s">
        <v>96</v>
      </c>
      <c r="E72" s="57" t="s">
        <v>76</v>
      </c>
      <c r="F72" s="59" t="s">
        <v>1053</v>
      </c>
      <c r="G72" s="56" t="s">
        <v>566</v>
      </c>
      <c r="H72" s="60">
        <v>25</v>
      </c>
      <c r="I72" s="61">
        <v>202000</v>
      </c>
      <c r="J72" s="61">
        <f>SUM(H72*I72)</f>
        <v>5050000</v>
      </c>
      <c r="K72" s="55" t="s">
        <v>66</v>
      </c>
    </row>
    <row r="73" spans="2:11" ht="38.25">
      <c r="B73" s="63" t="s">
        <v>1075</v>
      </c>
      <c r="C73" s="58">
        <v>10807</v>
      </c>
      <c r="D73" s="62" t="s">
        <v>153</v>
      </c>
      <c r="E73" s="57" t="s">
        <v>106</v>
      </c>
      <c r="F73" s="59" t="s">
        <v>1054</v>
      </c>
      <c r="G73" s="56" t="s">
        <v>566</v>
      </c>
      <c r="H73" s="60">
        <v>1</v>
      </c>
      <c r="I73" s="61">
        <v>6000000</v>
      </c>
      <c r="J73" s="61">
        <v>6000000</v>
      </c>
      <c r="K73" s="55" t="s">
        <v>66</v>
      </c>
    </row>
    <row r="74" spans="2:11" ht="51">
      <c r="B74" s="63" t="s">
        <v>1124</v>
      </c>
      <c r="C74" s="58">
        <v>10807</v>
      </c>
      <c r="D74" s="62" t="s">
        <v>72</v>
      </c>
      <c r="E74" s="57" t="s">
        <v>452</v>
      </c>
      <c r="F74" s="59" t="s">
        <v>855</v>
      </c>
      <c r="G74" s="56" t="s">
        <v>507</v>
      </c>
      <c r="H74" s="60">
        <v>4</v>
      </c>
      <c r="I74" s="61">
        <v>243261</v>
      </c>
      <c r="J74" s="61">
        <v>973044</v>
      </c>
      <c r="K74" s="55" t="s">
        <v>66</v>
      </c>
    </row>
    <row r="75" spans="2:11" ht="38.25">
      <c r="B75" s="63" t="s">
        <v>1043</v>
      </c>
      <c r="C75" s="58">
        <v>10808</v>
      </c>
      <c r="D75" s="62">
        <v>900</v>
      </c>
      <c r="E75" s="57" t="s">
        <v>82</v>
      </c>
      <c r="F75" s="59" t="s">
        <v>796</v>
      </c>
      <c r="G75" s="56" t="s">
        <v>94</v>
      </c>
      <c r="H75" s="60">
        <v>1</v>
      </c>
      <c r="I75" s="61">
        <v>53569208</v>
      </c>
      <c r="J75" s="61">
        <f>H75*I75</f>
        <v>53569208</v>
      </c>
      <c r="K75" s="55" t="s">
        <v>66</v>
      </c>
    </row>
    <row r="76" spans="2:11" ht="38.25">
      <c r="B76" s="63" t="s">
        <v>1043</v>
      </c>
      <c r="C76" s="58">
        <v>10808</v>
      </c>
      <c r="D76" s="62" t="s">
        <v>153</v>
      </c>
      <c r="E76" s="57" t="s">
        <v>1027</v>
      </c>
      <c r="F76" s="59" t="s">
        <v>798</v>
      </c>
      <c r="G76" s="56" t="s">
        <v>94</v>
      </c>
      <c r="H76" s="60">
        <v>1</v>
      </c>
      <c r="I76" s="61">
        <v>15000000</v>
      </c>
      <c r="J76" s="61">
        <f>H76*I76</f>
        <v>15000000</v>
      </c>
      <c r="K76" s="55" t="s">
        <v>66</v>
      </c>
    </row>
    <row r="77" spans="2:11" ht="25.5">
      <c r="B77" s="63" t="s">
        <v>1043</v>
      </c>
      <c r="C77" s="58">
        <v>10808</v>
      </c>
      <c r="D77" s="62" t="s">
        <v>1028</v>
      </c>
      <c r="E77" s="57" t="s">
        <v>1029</v>
      </c>
      <c r="F77" s="59" t="s">
        <v>799</v>
      </c>
      <c r="G77" s="56" t="s">
        <v>94</v>
      </c>
      <c r="H77" s="60">
        <v>1</v>
      </c>
      <c r="I77" s="61">
        <v>646400</v>
      </c>
      <c r="J77" s="61">
        <v>646400</v>
      </c>
      <c r="K77" s="55" t="s">
        <v>66</v>
      </c>
    </row>
    <row r="78" spans="2:11" ht="38.25">
      <c r="B78" s="63" t="s">
        <v>852</v>
      </c>
      <c r="C78" s="58">
        <v>10899</v>
      </c>
      <c r="D78" s="62" t="s">
        <v>72</v>
      </c>
      <c r="E78" s="57" t="s">
        <v>567</v>
      </c>
      <c r="F78" s="59" t="s">
        <v>828</v>
      </c>
      <c r="G78" s="56" t="s">
        <v>94</v>
      </c>
      <c r="H78" s="60">
        <v>1</v>
      </c>
      <c r="I78" s="61">
        <v>57286622.09</v>
      </c>
      <c r="J78" s="61">
        <f>+I78*H78</f>
        <v>57286622.09</v>
      </c>
      <c r="K78" s="55" t="s">
        <v>66</v>
      </c>
    </row>
    <row r="79" spans="2:11" ht="63.75">
      <c r="B79" s="63" t="s">
        <v>852</v>
      </c>
      <c r="C79" s="58">
        <v>10899</v>
      </c>
      <c r="D79" s="62" t="s">
        <v>72</v>
      </c>
      <c r="E79" s="57" t="s">
        <v>567</v>
      </c>
      <c r="F79" s="59" t="s">
        <v>827</v>
      </c>
      <c r="G79" s="56" t="s">
        <v>94</v>
      </c>
      <c r="H79" s="60">
        <v>1</v>
      </c>
      <c r="I79" s="61">
        <v>10500000</v>
      </c>
      <c r="J79" s="61">
        <f>+I79*H79</f>
        <v>10500000</v>
      </c>
      <c r="K79" s="55" t="s">
        <v>66</v>
      </c>
    </row>
    <row r="80" spans="2:11" ht="51">
      <c r="B80" s="63" t="s">
        <v>852</v>
      </c>
      <c r="C80" s="58">
        <v>10899</v>
      </c>
      <c r="D80" s="62" t="s">
        <v>72</v>
      </c>
      <c r="E80" s="57" t="s">
        <v>567</v>
      </c>
      <c r="F80" s="59" t="s">
        <v>826</v>
      </c>
      <c r="G80" s="56" t="s">
        <v>94</v>
      </c>
      <c r="H80" s="60">
        <v>1</v>
      </c>
      <c r="I80" s="61">
        <v>668719.5</v>
      </c>
      <c r="J80" s="61">
        <f>+I80*H80</f>
        <v>668719.5</v>
      </c>
      <c r="K80" s="55" t="s">
        <v>66</v>
      </c>
    </row>
    <row r="81" spans="2:11" ht="25.5">
      <c r="B81" s="63" t="s">
        <v>1075</v>
      </c>
      <c r="C81" s="58">
        <v>10899</v>
      </c>
      <c r="D81" s="62" t="s">
        <v>74</v>
      </c>
      <c r="E81" s="57" t="s">
        <v>89</v>
      </c>
      <c r="F81" s="59" t="s">
        <v>1055</v>
      </c>
      <c r="G81" s="56" t="s">
        <v>566</v>
      </c>
      <c r="H81" s="60">
        <v>1</v>
      </c>
      <c r="I81" s="61">
        <v>7000000</v>
      </c>
      <c r="J81" s="61">
        <v>7000000</v>
      </c>
      <c r="K81" s="55" t="s">
        <v>66</v>
      </c>
    </row>
    <row r="82" spans="2:11" ht="25.5">
      <c r="B82" s="63" t="s">
        <v>1124</v>
      </c>
      <c r="C82" s="58">
        <v>10899</v>
      </c>
      <c r="D82" s="62" t="s">
        <v>72</v>
      </c>
      <c r="E82" s="57" t="s">
        <v>476</v>
      </c>
      <c r="F82" s="59" t="s">
        <v>856</v>
      </c>
      <c r="G82" s="56" t="s">
        <v>507</v>
      </c>
      <c r="H82" s="60">
        <v>4</v>
      </c>
      <c r="I82" s="61">
        <v>7730294</v>
      </c>
      <c r="J82" s="61">
        <v>30921176</v>
      </c>
      <c r="K82" s="55" t="s">
        <v>66</v>
      </c>
    </row>
    <row r="83" spans="2:11" ht="25.5">
      <c r="B83" s="63" t="s">
        <v>1124</v>
      </c>
      <c r="C83" s="58">
        <v>10899</v>
      </c>
      <c r="D83" s="62" t="s">
        <v>72</v>
      </c>
      <c r="E83" s="57" t="s">
        <v>237</v>
      </c>
      <c r="F83" s="59" t="s">
        <v>857</v>
      </c>
      <c r="G83" s="56" t="s">
        <v>507</v>
      </c>
      <c r="H83" s="60">
        <v>4</v>
      </c>
      <c r="I83" s="61">
        <v>864928</v>
      </c>
      <c r="J83" s="61">
        <v>3459712</v>
      </c>
      <c r="K83" s="55" t="s">
        <v>66</v>
      </c>
    </row>
    <row r="84" spans="2:11" ht="25.5">
      <c r="B84" s="63" t="s">
        <v>1124</v>
      </c>
      <c r="C84" s="58">
        <v>10899</v>
      </c>
      <c r="D84" s="62" t="s">
        <v>72</v>
      </c>
      <c r="E84" s="57" t="s">
        <v>567</v>
      </c>
      <c r="F84" s="59" t="s">
        <v>858</v>
      </c>
      <c r="G84" s="56" t="s">
        <v>507</v>
      </c>
      <c r="H84" s="60">
        <v>6</v>
      </c>
      <c r="I84" s="61">
        <v>3567828</v>
      </c>
      <c r="J84" s="61">
        <v>21406968</v>
      </c>
      <c r="K84" s="55" t="s">
        <v>66</v>
      </c>
    </row>
    <row r="85" spans="2:11" ht="25.5">
      <c r="B85" s="63" t="s">
        <v>1125</v>
      </c>
      <c r="C85" s="58">
        <v>10899</v>
      </c>
      <c r="D85" s="62" t="s">
        <v>72</v>
      </c>
      <c r="E85" s="57" t="s">
        <v>243</v>
      </c>
      <c r="F85" s="59" t="s">
        <v>385</v>
      </c>
      <c r="G85" s="56" t="s">
        <v>384</v>
      </c>
      <c r="H85" s="60">
        <v>1</v>
      </c>
      <c r="I85" s="61">
        <v>10080000</v>
      </c>
      <c r="J85" s="61">
        <f>+H85*I85</f>
        <v>10080000</v>
      </c>
      <c r="K85" s="55" t="s">
        <v>66</v>
      </c>
    </row>
    <row r="86" spans="2:11" ht="25.5">
      <c r="B86" s="63" t="s">
        <v>1125</v>
      </c>
      <c r="C86" s="58">
        <v>10899</v>
      </c>
      <c r="D86" s="62" t="s">
        <v>72</v>
      </c>
      <c r="E86" s="57" t="s">
        <v>386</v>
      </c>
      <c r="F86" s="59" t="s">
        <v>387</v>
      </c>
      <c r="G86" s="56" t="s">
        <v>384</v>
      </c>
      <c r="H86" s="60">
        <v>1</v>
      </c>
      <c r="I86" s="61">
        <v>12000000</v>
      </c>
      <c r="J86" s="61">
        <f>+H86*I86</f>
        <v>12000000</v>
      </c>
      <c r="K86" s="55" t="s">
        <v>66</v>
      </c>
    </row>
    <row r="87" spans="2:11" ht="25.5">
      <c r="B87" s="63" t="s">
        <v>1018</v>
      </c>
      <c r="C87" s="58">
        <v>10999</v>
      </c>
      <c r="D87" s="62" t="s">
        <v>78</v>
      </c>
      <c r="E87" s="57" t="s">
        <v>106</v>
      </c>
      <c r="F87" s="59" t="s">
        <v>1120</v>
      </c>
      <c r="G87" s="56" t="s">
        <v>94</v>
      </c>
      <c r="H87" s="60">
        <v>1</v>
      </c>
      <c r="I87" s="61">
        <v>16500000</v>
      </c>
      <c r="J87" s="61">
        <f>+I87*H87</f>
        <v>16500000</v>
      </c>
      <c r="K87" s="55" t="s">
        <v>66</v>
      </c>
    </row>
    <row r="88" spans="2:11" ht="16.5">
      <c r="B88" s="63" t="s">
        <v>1018</v>
      </c>
      <c r="C88" s="58">
        <v>19905</v>
      </c>
      <c r="D88" s="62" t="s">
        <v>90</v>
      </c>
      <c r="E88" s="57" t="s">
        <v>106</v>
      </c>
      <c r="F88" s="59" t="s">
        <v>1121</v>
      </c>
      <c r="G88" s="56" t="s">
        <v>94</v>
      </c>
      <c r="H88" s="60">
        <v>1</v>
      </c>
      <c r="I88" s="61">
        <v>15000000</v>
      </c>
      <c r="J88" s="61">
        <f>+I88*H88</f>
        <v>15000000</v>
      </c>
      <c r="K88" s="55" t="s">
        <v>66</v>
      </c>
    </row>
    <row r="89" spans="2:11" ht="51">
      <c r="B89" s="63" t="s">
        <v>852</v>
      </c>
      <c r="C89" s="58">
        <v>20101</v>
      </c>
      <c r="D89" s="62" t="s">
        <v>72</v>
      </c>
      <c r="E89" s="57" t="s">
        <v>201</v>
      </c>
      <c r="F89" s="59" t="s">
        <v>825</v>
      </c>
      <c r="G89" s="56" t="s">
        <v>94</v>
      </c>
      <c r="H89" s="60">
        <v>1</v>
      </c>
      <c r="I89" s="61">
        <v>335397402</v>
      </c>
      <c r="J89" s="61">
        <f>+I89*H89</f>
        <v>335397402</v>
      </c>
      <c r="K89" s="55" t="s">
        <v>66</v>
      </c>
    </row>
    <row r="90" spans="2:11" ht="16.5">
      <c r="B90" s="63" t="s">
        <v>1018</v>
      </c>
      <c r="C90" s="58">
        <v>20101</v>
      </c>
      <c r="D90" s="62" t="s">
        <v>81</v>
      </c>
      <c r="E90" s="57" t="s">
        <v>76</v>
      </c>
      <c r="F90" s="59" t="s">
        <v>540</v>
      </c>
      <c r="G90" s="56" t="s">
        <v>94</v>
      </c>
      <c r="H90" s="60">
        <v>1</v>
      </c>
      <c r="I90" s="61">
        <v>50000000</v>
      </c>
      <c r="J90" s="61">
        <f>+I90*H90</f>
        <v>50000000</v>
      </c>
      <c r="K90" s="55" t="s">
        <v>66</v>
      </c>
    </row>
    <row r="91" spans="2:11" ht="16.5">
      <c r="B91" s="63" t="s">
        <v>1018</v>
      </c>
      <c r="C91" s="58">
        <v>20101</v>
      </c>
      <c r="D91" s="62" t="s">
        <v>81</v>
      </c>
      <c r="E91" s="57" t="s">
        <v>76</v>
      </c>
      <c r="F91" s="59" t="s">
        <v>541</v>
      </c>
      <c r="G91" s="56" t="s">
        <v>202</v>
      </c>
      <c r="H91" s="60">
        <v>1</v>
      </c>
      <c r="I91" s="61">
        <v>420000000</v>
      </c>
      <c r="J91" s="61">
        <f>+I91*H91</f>
        <v>420000000</v>
      </c>
      <c r="K91" s="55" t="s">
        <v>66</v>
      </c>
    </row>
    <row r="92" spans="2:11" ht="25.5">
      <c r="B92" s="63" t="s">
        <v>1126</v>
      </c>
      <c r="C92" s="58">
        <v>20101</v>
      </c>
      <c r="D92" s="62" t="s">
        <v>305</v>
      </c>
      <c r="E92" s="57" t="s">
        <v>306</v>
      </c>
      <c r="F92" s="59" t="s">
        <v>307</v>
      </c>
      <c r="G92" s="56" t="s">
        <v>308</v>
      </c>
      <c r="H92" s="60">
        <v>20</v>
      </c>
      <c r="I92" s="61">
        <v>98000</v>
      </c>
      <c r="J92" s="61">
        <f>H92*I92</f>
        <v>1960000</v>
      </c>
      <c r="K92" s="55" t="s">
        <v>66</v>
      </c>
    </row>
    <row r="93" spans="2:11" ht="16.5">
      <c r="B93" s="63" t="s">
        <v>1075</v>
      </c>
      <c r="C93" s="58">
        <v>20102</v>
      </c>
      <c r="D93" s="62" t="s">
        <v>72</v>
      </c>
      <c r="E93" s="57" t="s">
        <v>1056</v>
      </c>
      <c r="F93" s="59" t="s">
        <v>831</v>
      </c>
      <c r="G93" s="56" t="s">
        <v>566</v>
      </c>
      <c r="H93" s="60">
        <v>210000</v>
      </c>
      <c r="I93" s="61">
        <v>817</v>
      </c>
      <c r="J93" s="61">
        <f>SUM(H93*I93)</f>
        <v>171570000</v>
      </c>
      <c r="K93" s="55" t="s">
        <v>66</v>
      </c>
    </row>
    <row r="94" spans="2:11" ht="16.5">
      <c r="B94" s="63" t="s">
        <v>1124</v>
      </c>
      <c r="C94" s="58">
        <v>20102</v>
      </c>
      <c r="D94" s="62" t="s">
        <v>81</v>
      </c>
      <c r="E94" s="57" t="s">
        <v>101</v>
      </c>
      <c r="F94" s="59" t="s">
        <v>479</v>
      </c>
      <c r="G94" s="56" t="s">
        <v>507</v>
      </c>
      <c r="H94" s="60">
        <v>4</v>
      </c>
      <c r="I94" s="61">
        <v>3750</v>
      </c>
      <c r="J94" s="61">
        <v>15000</v>
      </c>
      <c r="K94" s="55" t="s">
        <v>66</v>
      </c>
    </row>
    <row r="95" spans="2:11" ht="16.5">
      <c r="B95" s="63" t="s">
        <v>1125</v>
      </c>
      <c r="C95" s="58">
        <v>20102</v>
      </c>
      <c r="D95" s="62" t="s">
        <v>119</v>
      </c>
      <c r="E95" s="57" t="s">
        <v>76</v>
      </c>
      <c r="F95" s="59" t="s">
        <v>388</v>
      </c>
      <c r="G95" s="56" t="s">
        <v>389</v>
      </c>
      <c r="H95" s="60">
        <v>10</v>
      </c>
      <c r="I95" s="61">
        <v>8000</v>
      </c>
      <c r="J95" s="61">
        <f aca="true" t="shared" si="1" ref="J95:J106">+H95*I95</f>
        <v>80000</v>
      </c>
      <c r="K95" s="55" t="s">
        <v>66</v>
      </c>
    </row>
    <row r="96" spans="2:11" ht="16.5">
      <c r="B96" s="63" t="s">
        <v>1125</v>
      </c>
      <c r="C96" s="58">
        <v>20102</v>
      </c>
      <c r="D96" s="62" t="s">
        <v>137</v>
      </c>
      <c r="E96" s="57" t="s">
        <v>76</v>
      </c>
      <c r="F96" s="59" t="s">
        <v>390</v>
      </c>
      <c r="G96" s="56" t="s">
        <v>391</v>
      </c>
      <c r="H96" s="60">
        <v>100</v>
      </c>
      <c r="I96" s="61">
        <v>2500</v>
      </c>
      <c r="J96" s="61">
        <f t="shared" si="1"/>
        <v>250000</v>
      </c>
      <c r="K96" s="55" t="s">
        <v>66</v>
      </c>
    </row>
    <row r="97" spans="2:11" ht="16.5">
      <c r="B97" s="63" t="s">
        <v>1125</v>
      </c>
      <c r="C97" s="58">
        <v>20102</v>
      </c>
      <c r="D97" s="62" t="s">
        <v>149</v>
      </c>
      <c r="E97" s="57" t="s">
        <v>89</v>
      </c>
      <c r="F97" s="59" t="s">
        <v>392</v>
      </c>
      <c r="G97" s="56" t="s">
        <v>384</v>
      </c>
      <c r="H97" s="60">
        <v>17</v>
      </c>
      <c r="I97" s="61">
        <v>20000</v>
      </c>
      <c r="J97" s="61">
        <f t="shared" si="1"/>
        <v>340000</v>
      </c>
      <c r="K97" s="55" t="s">
        <v>66</v>
      </c>
    </row>
    <row r="98" spans="2:11" ht="25.5">
      <c r="B98" s="63" t="s">
        <v>1125</v>
      </c>
      <c r="C98" s="58">
        <v>20102</v>
      </c>
      <c r="D98" s="62" t="s">
        <v>72</v>
      </c>
      <c r="E98" s="57" t="s">
        <v>139</v>
      </c>
      <c r="F98" s="59" t="s">
        <v>393</v>
      </c>
      <c r="G98" s="56" t="s">
        <v>384</v>
      </c>
      <c r="H98" s="60">
        <v>3</v>
      </c>
      <c r="I98" s="61">
        <v>24400</v>
      </c>
      <c r="J98" s="61">
        <f t="shared" si="1"/>
        <v>73200</v>
      </c>
      <c r="K98" s="55" t="s">
        <v>66</v>
      </c>
    </row>
    <row r="99" spans="2:11" ht="25.5">
      <c r="B99" s="63" t="s">
        <v>1125</v>
      </c>
      <c r="C99" s="58">
        <v>20102</v>
      </c>
      <c r="D99" s="62" t="s">
        <v>72</v>
      </c>
      <c r="E99" s="57" t="s">
        <v>139</v>
      </c>
      <c r="F99" s="59" t="s">
        <v>394</v>
      </c>
      <c r="G99" s="56" t="s">
        <v>384</v>
      </c>
      <c r="H99" s="60">
        <v>5</v>
      </c>
      <c r="I99" s="61">
        <v>12300</v>
      </c>
      <c r="J99" s="61">
        <f t="shared" si="1"/>
        <v>61500</v>
      </c>
      <c r="K99" s="55" t="s">
        <v>66</v>
      </c>
    </row>
    <row r="100" spans="2:11" ht="25.5">
      <c r="B100" s="63" t="s">
        <v>1125</v>
      </c>
      <c r="C100" s="58">
        <v>20102</v>
      </c>
      <c r="D100" s="62" t="s">
        <v>72</v>
      </c>
      <c r="E100" s="57" t="s">
        <v>139</v>
      </c>
      <c r="F100" s="59" t="s">
        <v>395</v>
      </c>
      <c r="G100" s="56" t="s">
        <v>384</v>
      </c>
      <c r="H100" s="60">
        <v>5</v>
      </c>
      <c r="I100" s="61">
        <v>27000</v>
      </c>
      <c r="J100" s="61">
        <f t="shared" si="1"/>
        <v>135000</v>
      </c>
      <c r="K100" s="55" t="s">
        <v>66</v>
      </c>
    </row>
    <row r="101" spans="2:11" ht="16.5">
      <c r="B101" s="63" t="s">
        <v>1125</v>
      </c>
      <c r="C101" s="58">
        <v>20102</v>
      </c>
      <c r="D101" s="62" t="s">
        <v>244</v>
      </c>
      <c r="E101" s="57" t="s">
        <v>79</v>
      </c>
      <c r="F101" s="59" t="s">
        <v>396</v>
      </c>
      <c r="G101" s="56" t="s">
        <v>384</v>
      </c>
      <c r="H101" s="60">
        <v>1000</v>
      </c>
      <c r="I101" s="61">
        <v>200</v>
      </c>
      <c r="J101" s="61">
        <f t="shared" si="1"/>
        <v>200000</v>
      </c>
      <c r="K101" s="55" t="s">
        <v>66</v>
      </c>
    </row>
    <row r="102" spans="2:11" ht="25.5">
      <c r="B102" s="63" t="s">
        <v>1125</v>
      </c>
      <c r="C102" s="58">
        <v>20102</v>
      </c>
      <c r="D102" s="62" t="s">
        <v>244</v>
      </c>
      <c r="E102" s="57" t="s">
        <v>79</v>
      </c>
      <c r="F102" s="59" t="s">
        <v>397</v>
      </c>
      <c r="G102" s="56" t="s">
        <v>384</v>
      </c>
      <c r="H102" s="60">
        <v>300</v>
      </c>
      <c r="I102" s="61">
        <v>200</v>
      </c>
      <c r="J102" s="61">
        <f t="shared" si="1"/>
        <v>60000</v>
      </c>
      <c r="K102" s="55" t="s">
        <v>66</v>
      </c>
    </row>
    <row r="103" spans="2:11" ht="16.5">
      <c r="B103" s="63" t="s">
        <v>1125</v>
      </c>
      <c r="C103" s="58">
        <v>20102</v>
      </c>
      <c r="D103" s="62" t="s">
        <v>72</v>
      </c>
      <c r="E103" s="57" t="s">
        <v>245</v>
      </c>
      <c r="F103" s="59" t="s">
        <v>398</v>
      </c>
      <c r="G103" s="56" t="s">
        <v>384</v>
      </c>
      <c r="H103" s="60">
        <v>500</v>
      </c>
      <c r="I103" s="61">
        <v>700</v>
      </c>
      <c r="J103" s="61">
        <f t="shared" si="1"/>
        <v>350000</v>
      </c>
      <c r="K103" s="55" t="s">
        <v>66</v>
      </c>
    </row>
    <row r="104" spans="2:11" ht="16.5">
      <c r="B104" s="63" t="s">
        <v>1125</v>
      </c>
      <c r="C104" s="58">
        <v>20102</v>
      </c>
      <c r="D104" s="62" t="s">
        <v>149</v>
      </c>
      <c r="E104" s="57" t="s">
        <v>1076</v>
      </c>
      <c r="F104" s="59" t="s">
        <v>1077</v>
      </c>
      <c r="G104" s="56" t="s">
        <v>384</v>
      </c>
      <c r="H104" s="60">
        <v>8</v>
      </c>
      <c r="I104" s="61">
        <v>20000</v>
      </c>
      <c r="J104" s="61">
        <f t="shared" si="1"/>
        <v>160000</v>
      </c>
      <c r="K104" s="55" t="s">
        <v>66</v>
      </c>
    </row>
    <row r="105" spans="2:11" ht="16.5">
      <c r="B105" s="63" t="s">
        <v>1125</v>
      </c>
      <c r="C105" s="58">
        <v>20102</v>
      </c>
      <c r="D105" s="62" t="s">
        <v>149</v>
      </c>
      <c r="E105" s="57" t="s">
        <v>80</v>
      </c>
      <c r="F105" s="59" t="s">
        <v>399</v>
      </c>
      <c r="G105" s="56" t="s">
        <v>384</v>
      </c>
      <c r="H105" s="60">
        <v>5</v>
      </c>
      <c r="I105" s="61">
        <v>16000</v>
      </c>
      <c r="J105" s="61">
        <f t="shared" si="1"/>
        <v>80000</v>
      </c>
      <c r="K105" s="55" t="s">
        <v>66</v>
      </c>
    </row>
    <row r="106" spans="2:11" ht="25.5">
      <c r="B106" s="63" t="s">
        <v>1125</v>
      </c>
      <c r="C106" s="58">
        <v>20102</v>
      </c>
      <c r="D106" s="62" t="s">
        <v>149</v>
      </c>
      <c r="E106" s="57" t="s">
        <v>80</v>
      </c>
      <c r="F106" s="59" t="s">
        <v>400</v>
      </c>
      <c r="G106" s="56" t="s">
        <v>384</v>
      </c>
      <c r="H106" s="60">
        <v>5</v>
      </c>
      <c r="I106" s="61">
        <v>7000</v>
      </c>
      <c r="J106" s="61">
        <f t="shared" si="1"/>
        <v>35000</v>
      </c>
      <c r="K106" s="55" t="s">
        <v>66</v>
      </c>
    </row>
    <row r="107" spans="2:11" ht="51">
      <c r="B107" s="63" t="s">
        <v>1124</v>
      </c>
      <c r="C107" s="58">
        <v>20103</v>
      </c>
      <c r="D107" s="62" t="s">
        <v>78</v>
      </c>
      <c r="E107" s="57" t="s">
        <v>87</v>
      </c>
      <c r="F107" s="59" t="s">
        <v>862</v>
      </c>
      <c r="G107" s="56" t="s">
        <v>507</v>
      </c>
      <c r="H107" s="60">
        <v>120</v>
      </c>
      <c r="I107" s="61">
        <v>214.3</v>
      </c>
      <c r="J107" s="61">
        <v>25716</v>
      </c>
      <c r="K107" s="55" t="s">
        <v>66</v>
      </c>
    </row>
    <row r="108" spans="2:11" ht="51">
      <c r="B108" s="63" t="s">
        <v>1124</v>
      </c>
      <c r="C108" s="58">
        <v>20103</v>
      </c>
      <c r="D108" s="62" t="s">
        <v>72</v>
      </c>
      <c r="E108" s="57" t="s">
        <v>254</v>
      </c>
      <c r="F108" s="59" t="s">
        <v>255</v>
      </c>
      <c r="G108" s="56" t="s">
        <v>507</v>
      </c>
      <c r="H108" s="60">
        <v>2</v>
      </c>
      <c r="I108" s="61">
        <v>9000</v>
      </c>
      <c r="J108" s="61">
        <v>18000</v>
      </c>
      <c r="K108" s="55" t="s">
        <v>66</v>
      </c>
    </row>
    <row r="109" spans="2:11" ht="38.25">
      <c r="B109" s="63" t="s">
        <v>1124</v>
      </c>
      <c r="C109" s="58">
        <v>20103</v>
      </c>
      <c r="D109" s="62" t="s">
        <v>72</v>
      </c>
      <c r="E109" s="57" t="s">
        <v>254</v>
      </c>
      <c r="F109" s="59" t="s">
        <v>256</v>
      </c>
      <c r="G109" s="56" t="s">
        <v>507</v>
      </c>
      <c r="H109" s="60">
        <v>3</v>
      </c>
      <c r="I109" s="61">
        <v>42500</v>
      </c>
      <c r="J109" s="61">
        <v>127500</v>
      </c>
      <c r="K109" s="55" t="s">
        <v>66</v>
      </c>
    </row>
    <row r="110" spans="2:11" ht="38.25">
      <c r="B110" s="63" t="s">
        <v>1124</v>
      </c>
      <c r="C110" s="58">
        <v>20103</v>
      </c>
      <c r="D110" s="62" t="s">
        <v>78</v>
      </c>
      <c r="E110" s="57" t="s">
        <v>87</v>
      </c>
      <c r="F110" s="59" t="s">
        <v>863</v>
      </c>
      <c r="G110" s="56" t="s">
        <v>507</v>
      </c>
      <c r="H110" s="60">
        <v>4</v>
      </c>
      <c r="I110" s="61">
        <v>7500</v>
      </c>
      <c r="J110" s="61">
        <v>30000</v>
      </c>
      <c r="K110" s="55" t="s">
        <v>66</v>
      </c>
    </row>
    <row r="111" spans="2:11" ht="89.25">
      <c r="B111" s="63" t="s">
        <v>1124</v>
      </c>
      <c r="C111" s="58">
        <v>20103</v>
      </c>
      <c r="D111" s="62" t="s">
        <v>98</v>
      </c>
      <c r="E111" s="57" t="s">
        <v>76</v>
      </c>
      <c r="F111" s="59" t="s">
        <v>864</v>
      </c>
      <c r="G111" s="56" t="s">
        <v>507</v>
      </c>
      <c r="H111" s="60">
        <v>20</v>
      </c>
      <c r="I111" s="61">
        <v>3500</v>
      </c>
      <c r="J111" s="61">
        <v>70000</v>
      </c>
      <c r="K111" s="55" t="s">
        <v>66</v>
      </c>
    </row>
    <row r="112" spans="2:11" ht="16.5">
      <c r="B112" s="63" t="s">
        <v>1124</v>
      </c>
      <c r="C112" s="58">
        <v>20103</v>
      </c>
      <c r="D112" s="62" t="s">
        <v>98</v>
      </c>
      <c r="E112" s="57" t="s">
        <v>197</v>
      </c>
      <c r="F112" s="59" t="s">
        <v>865</v>
      </c>
      <c r="G112" s="56" t="s">
        <v>507</v>
      </c>
      <c r="H112" s="60">
        <v>20</v>
      </c>
      <c r="I112" s="61">
        <v>1500</v>
      </c>
      <c r="J112" s="61">
        <v>30000</v>
      </c>
      <c r="K112" s="55" t="s">
        <v>66</v>
      </c>
    </row>
    <row r="113" spans="2:11" ht="51">
      <c r="B113" s="63" t="s">
        <v>1124</v>
      </c>
      <c r="C113" s="58">
        <v>20103</v>
      </c>
      <c r="D113" s="62" t="s">
        <v>98</v>
      </c>
      <c r="E113" s="57" t="s">
        <v>76</v>
      </c>
      <c r="F113" s="59" t="s">
        <v>257</v>
      </c>
      <c r="G113" s="56" t="s">
        <v>507</v>
      </c>
      <c r="H113" s="60">
        <v>30</v>
      </c>
      <c r="I113" s="61">
        <v>6250</v>
      </c>
      <c r="J113" s="61">
        <v>187500</v>
      </c>
      <c r="K113" s="55" t="s">
        <v>66</v>
      </c>
    </row>
    <row r="114" spans="2:11" ht="51">
      <c r="B114" s="63" t="s">
        <v>1124</v>
      </c>
      <c r="C114" s="58">
        <v>20103</v>
      </c>
      <c r="D114" s="62" t="s">
        <v>78</v>
      </c>
      <c r="E114" s="57" t="s">
        <v>258</v>
      </c>
      <c r="F114" s="59" t="s">
        <v>866</v>
      </c>
      <c r="G114" s="56" t="s">
        <v>507</v>
      </c>
      <c r="H114" s="60">
        <v>25</v>
      </c>
      <c r="I114" s="61">
        <v>2100</v>
      </c>
      <c r="J114" s="61">
        <v>52500</v>
      </c>
      <c r="K114" s="55" t="s">
        <v>66</v>
      </c>
    </row>
    <row r="115" spans="2:11" ht="63.75">
      <c r="B115" s="63" t="s">
        <v>1124</v>
      </c>
      <c r="C115" s="58">
        <v>20103</v>
      </c>
      <c r="D115" s="62" t="s">
        <v>78</v>
      </c>
      <c r="E115" s="57" t="s">
        <v>258</v>
      </c>
      <c r="F115" s="59" t="s">
        <v>867</v>
      </c>
      <c r="G115" s="56" t="s">
        <v>507</v>
      </c>
      <c r="H115" s="60">
        <v>20</v>
      </c>
      <c r="I115" s="61">
        <v>2084</v>
      </c>
      <c r="J115" s="61">
        <v>41680</v>
      </c>
      <c r="K115" s="55" t="s">
        <v>66</v>
      </c>
    </row>
    <row r="116" spans="2:11" ht="38.25">
      <c r="B116" s="63" t="s">
        <v>1124</v>
      </c>
      <c r="C116" s="58">
        <v>20103</v>
      </c>
      <c r="D116" s="62" t="s">
        <v>78</v>
      </c>
      <c r="E116" s="57" t="s">
        <v>258</v>
      </c>
      <c r="F116" s="59" t="s">
        <v>868</v>
      </c>
      <c r="G116" s="56" t="s">
        <v>507</v>
      </c>
      <c r="H116" s="60">
        <v>25</v>
      </c>
      <c r="I116" s="61">
        <v>2100</v>
      </c>
      <c r="J116" s="61">
        <v>52500</v>
      </c>
      <c r="K116" s="55" t="s">
        <v>66</v>
      </c>
    </row>
    <row r="117" spans="2:11" ht="51">
      <c r="B117" s="63" t="s">
        <v>1124</v>
      </c>
      <c r="C117" s="58">
        <v>20103</v>
      </c>
      <c r="D117" s="62" t="s">
        <v>78</v>
      </c>
      <c r="E117" s="57" t="s">
        <v>258</v>
      </c>
      <c r="F117" s="59" t="s">
        <v>869</v>
      </c>
      <c r="G117" s="56" t="s">
        <v>507</v>
      </c>
      <c r="H117" s="60">
        <v>2</v>
      </c>
      <c r="I117" s="61">
        <v>14270</v>
      </c>
      <c r="J117" s="61">
        <v>28540</v>
      </c>
      <c r="K117" s="55" t="s">
        <v>66</v>
      </c>
    </row>
    <row r="118" spans="2:11" ht="38.25">
      <c r="B118" s="63" t="s">
        <v>1124</v>
      </c>
      <c r="C118" s="58">
        <v>20103</v>
      </c>
      <c r="D118" s="62" t="s">
        <v>78</v>
      </c>
      <c r="E118" s="57" t="s">
        <v>108</v>
      </c>
      <c r="F118" s="59" t="s">
        <v>259</v>
      </c>
      <c r="G118" s="56" t="s">
        <v>507</v>
      </c>
      <c r="H118" s="60">
        <v>2</v>
      </c>
      <c r="I118" s="61">
        <v>4000</v>
      </c>
      <c r="J118" s="61">
        <v>8000</v>
      </c>
      <c r="K118" s="55" t="s">
        <v>66</v>
      </c>
    </row>
    <row r="119" spans="2:11" ht="63.75">
      <c r="B119" s="63" t="s">
        <v>1124</v>
      </c>
      <c r="C119" s="58">
        <v>20103</v>
      </c>
      <c r="D119" s="62" t="s">
        <v>96</v>
      </c>
      <c r="E119" s="57" t="s">
        <v>97</v>
      </c>
      <c r="F119" s="59" t="s">
        <v>260</v>
      </c>
      <c r="G119" s="56" t="s">
        <v>507</v>
      </c>
      <c r="H119" s="60">
        <v>3</v>
      </c>
      <c r="I119" s="61">
        <v>21667</v>
      </c>
      <c r="J119" s="61">
        <v>65001</v>
      </c>
      <c r="K119" s="55" t="s">
        <v>66</v>
      </c>
    </row>
    <row r="120" spans="2:11" ht="51">
      <c r="B120" s="63" t="s">
        <v>1124</v>
      </c>
      <c r="C120" s="58">
        <v>20103</v>
      </c>
      <c r="D120" s="62" t="s">
        <v>78</v>
      </c>
      <c r="E120" s="57" t="s">
        <v>261</v>
      </c>
      <c r="F120" s="59" t="s">
        <v>870</v>
      </c>
      <c r="G120" s="56" t="s">
        <v>507</v>
      </c>
      <c r="H120" s="60">
        <v>25</v>
      </c>
      <c r="I120" s="61">
        <v>8667</v>
      </c>
      <c r="J120" s="61">
        <v>216675</v>
      </c>
      <c r="K120" s="55" t="s">
        <v>66</v>
      </c>
    </row>
    <row r="121" spans="2:11" ht="51">
      <c r="B121" s="63" t="s">
        <v>1124</v>
      </c>
      <c r="C121" s="58">
        <v>20103</v>
      </c>
      <c r="D121" s="62" t="s">
        <v>78</v>
      </c>
      <c r="E121" s="57" t="s">
        <v>261</v>
      </c>
      <c r="F121" s="59" t="s">
        <v>871</v>
      </c>
      <c r="G121" s="56" t="s">
        <v>507</v>
      </c>
      <c r="H121" s="60">
        <v>25</v>
      </c>
      <c r="I121" s="61">
        <v>4000</v>
      </c>
      <c r="J121" s="61">
        <v>100000</v>
      </c>
      <c r="K121" s="55" t="s">
        <v>66</v>
      </c>
    </row>
    <row r="122" spans="2:11" ht="63.75">
      <c r="B122" s="63" t="s">
        <v>1124</v>
      </c>
      <c r="C122" s="58">
        <v>20103</v>
      </c>
      <c r="D122" s="62" t="s">
        <v>78</v>
      </c>
      <c r="E122" s="57" t="s">
        <v>261</v>
      </c>
      <c r="F122" s="59" t="s">
        <v>872</v>
      </c>
      <c r="G122" s="56" t="s">
        <v>507</v>
      </c>
      <c r="H122" s="60">
        <v>25</v>
      </c>
      <c r="I122" s="61">
        <v>4500</v>
      </c>
      <c r="J122" s="61">
        <v>112500</v>
      </c>
      <c r="K122" s="55" t="s">
        <v>66</v>
      </c>
    </row>
    <row r="123" spans="2:11" ht="51">
      <c r="B123" s="63" t="s">
        <v>1124</v>
      </c>
      <c r="C123" s="58">
        <v>20103</v>
      </c>
      <c r="D123" s="62" t="s">
        <v>164</v>
      </c>
      <c r="E123" s="57" t="s">
        <v>262</v>
      </c>
      <c r="F123" s="59" t="s">
        <v>263</v>
      </c>
      <c r="G123" s="56" t="s">
        <v>507</v>
      </c>
      <c r="H123" s="60">
        <v>10</v>
      </c>
      <c r="I123" s="61">
        <v>7200</v>
      </c>
      <c r="J123" s="61">
        <v>72000</v>
      </c>
      <c r="K123" s="55" t="s">
        <v>66</v>
      </c>
    </row>
    <row r="124" spans="2:11" ht="63.75">
      <c r="B124" s="63" t="s">
        <v>1124</v>
      </c>
      <c r="C124" s="58">
        <v>20103</v>
      </c>
      <c r="D124" s="62" t="s">
        <v>164</v>
      </c>
      <c r="E124" s="57" t="s">
        <v>262</v>
      </c>
      <c r="F124" s="59" t="s">
        <v>264</v>
      </c>
      <c r="G124" s="56" t="s">
        <v>507</v>
      </c>
      <c r="H124" s="60">
        <v>10</v>
      </c>
      <c r="I124" s="61">
        <v>7500</v>
      </c>
      <c r="J124" s="61">
        <v>75000</v>
      </c>
      <c r="K124" s="55" t="s">
        <v>66</v>
      </c>
    </row>
    <row r="125" spans="2:11" ht="89.25">
      <c r="B125" s="63" t="s">
        <v>1124</v>
      </c>
      <c r="C125" s="58">
        <v>20103</v>
      </c>
      <c r="D125" s="62" t="s">
        <v>96</v>
      </c>
      <c r="E125" s="57" t="s">
        <v>97</v>
      </c>
      <c r="F125" s="59" t="s">
        <v>265</v>
      </c>
      <c r="G125" s="56" t="s">
        <v>507</v>
      </c>
      <c r="H125" s="60">
        <v>20</v>
      </c>
      <c r="I125" s="61">
        <v>2540</v>
      </c>
      <c r="J125" s="61">
        <v>50800</v>
      </c>
      <c r="K125" s="55" t="s">
        <v>66</v>
      </c>
    </row>
    <row r="126" spans="2:11" ht="51">
      <c r="B126" s="63" t="s">
        <v>1124</v>
      </c>
      <c r="C126" s="58">
        <v>20103</v>
      </c>
      <c r="D126" s="62" t="s">
        <v>78</v>
      </c>
      <c r="E126" s="57" t="s">
        <v>87</v>
      </c>
      <c r="F126" s="59" t="s">
        <v>873</v>
      </c>
      <c r="G126" s="56" t="s">
        <v>507</v>
      </c>
      <c r="H126" s="60">
        <v>1</v>
      </c>
      <c r="I126" s="61">
        <v>6000</v>
      </c>
      <c r="J126" s="61">
        <v>6000</v>
      </c>
      <c r="K126" s="55" t="s">
        <v>66</v>
      </c>
    </row>
    <row r="127" spans="2:11" ht="25.5">
      <c r="B127" s="63" t="s">
        <v>1124</v>
      </c>
      <c r="C127" s="58">
        <v>20103</v>
      </c>
      <c r="D127" s="62" t="s">
        <v>78</v>
      </c>
      <c r="E127" s="57" t="s">
        <v>108</v>
      </c>
      <c r="F127" s="59" t="s">
        <v>266</v>
      </c>
      <c r="G127" s="56" t="s">
        <v>507</v>
      </c>
      <c r="H127" s="60">
        <v>2</v>
      </c>
      <c r="I127" s="61">
        <v>4000</v>
      </c>
      <c r="J127" s="61">
        <v>8000</v>
      </c>
      <c r="K127" s="55" t="s">
        <v>66</v>
      </c>
    </row>
    <row r="128" spans="2:11" ht="38.25">
      <c r="B128" s="63" t="s">
        <v>1124</v>
      </c>
      <c r="C128" s="58">
        <v>20103</v>
      </c>
      <c r="D128" s="62" t="s">
        <v>72</v>
      </c>
      <c r="E128" s="57" t="s">
        <v>99</v>
      </c>
      <c r="F128" s="59" t="s">
        <v>874</v>
      </c>
      <c r="G128" s="56" t="s">
        <v>507</v>
      </c>
      <c r="H128" s="60">
        <v>1</v>
      </c>
      <c r="I128" s="61">
        <v>5000</v>
      </c>
      <c r="J128" s="61">
        <v>5000</v>
      </c>
      <c r="K128" s="55" t="s">
        <v>66</v>
      </c>
    </row>
    <row r="129" spans="2:11" ht="38.25">
      <c r="B129" s="63" t="s">
        <v>1124</v>
      </c>
      <c r="C129" s="58">
        <v>20103</v>
      </c>
      <c r="D129" s="62" t="s">
        <v>78</v>
      </c>
      <c r="E129" s="57" t="s">
        <v>87</v>
      </c>
      <c r="F129" s="59" t="s">
        <v>875</v>
      </c>
      <c r="G129" s="56" t="s">
        <v>507</v>
      </c>
      <c r="H129" s="60">
        <v>3</v>
      </c>
      <c r="I129" s="61">
        <v>2000</v>
      </c>
      <c r="J129" s="61">
        <v>6000</v>
      </c>
      <c r="K129" s="55" t="s">
        <v>66</v>
      </c>
    </row>
    <row r="130" spans="2:11" ht="38.25">
      <c r="B130" s="63" t="s">
        <v>1124</v>
      </c>
      <c r="C130" s="58">
        <v>20103</v>
      </c>
      <c r="D130" s="62" t="s">
        <v>78</v>
      </c>
      <c r="E130" s="57" t="s">
        <v>267</v>
      </c>
      <c r="F130" s="59" t="s">
        <v>480</v>
      </c>
      <c r="G130" s="56" t="s">
        <v>507</v>
      </c>
      <c r="H130" s="60">
        <v>2</v>
      </c>
      <c r="I130" s="61">
        <v>2000</v>
      </c>
      <c r="J130" s="61">
        <v>4000</v>
      </c>
      <c r="K130" s="55" t="s">
        <v>66</v>
      </c>
    </row>
    <row r="131" spans="2:11" ht="51">
      <c r="B131" s="63" t="s">
        <v>1124</v>
      </c>
      <c r="C131" s="58">
        <v>20103</v>
      </c>
      <c r="D131" s="62" t="s">
        <v>78</v>
      </c>
      <c r="E131" s="57" t="s">
        <v>268</v>
      </c>
      <c r="F131" s="59" t="s">
        <v>876</v>
      </c>
      <c r="G131" s="56" t="s">
        <v>507</v>
      </c>
      <c r="H131" s="60">
        <v>2</v>
      </c>
      <c r="I131" s="61">
        <v>10000</v>
      </c>
      <c r="J131" s="61">
        <v>20000</v>
      </c>
      <c r="K131" s="55" t="s">
        <v>66</v>
      </c>
    </row>
    <row r="132" spans="2:11" ht="16.5">
      <c r="B132" s="63" t="s">
        <v>1124</v>
      </c>
      <c r="C132" s="58">
        <v>20103</v>
      </c>
      <c r="D132" s="62" t="s">
        <v>78</v>
      </c>
      <c r="E132" s="57" t="s">
        <v>563</v>
      </c>
      <c r="F132" s="59" t="s">
        <v>877</v>
      </c>
      <c r="G132" s="56" t="s">
        <v>507</v>
      </c>
      <c r="H132" s="60">
        <v>1</v>
      </c>
      <c r="I132" s="61">
        <v>15000</v>
      </c>
      <c r="J132" s="61">
        <v>15000</v>
      </c>
      <c r="K132" s="55" t="s">
        <v>66</v>
      </c>
    </row>
    <row r="133" spans="2:11" ht="38.25">
      <c r="B133" s="63" t="s">
        <v>1124</v>
      </c>
      <c r="C133" s="58">
        <v>20103</v>
      </c>
      <c r="D133" s="62" t="s">
        <v>78</v>
      </c>
      <c r="E133" s="57" t="s">
        <v>261</v>
      </c>
      <c r="F133" s="59" t="s">
        <v>878</v>
      </c>
      <c r="G133" s="56" t="s">
        <v>879</v>
      </c>
      <c r="H133" s="60">
        <v>10</v>
      </c>
      <c r="I133" s="61">
        <v>20000</v>
      </c>
      <c r="J133" s="61">
        <v>200000</v>
      </c>
      <c r="K133" s="55" t="s">
        <v>66</v>
      </c>
    </row>
    <row r="134" spans="2:11" ht="25.5">
      <c r="B134" s="63" t="s">
        <v>1124</v>
      </c>
      <c r="C134" s="58">
        <v>20103</v>
      </c>
      <c r="D134" s="62" t="s">
        <v>78</v>
      </c>
      <c r="E134" s="57" t="s">
        <v>237</v>
      </c>
      <c r="F134" s="59" t="s">
        <v>880</v>
      </c>
      <c r="G134" s="56" t="s">
        <v>507</v>
      </c>
      <c r="H134" s="60">
        <v>1</v>
      </c>
      <c r="I134" s="61">
        <v>20000</v>
      </c>
      <c r="J134" s="61">
        <v>20000</v>
      </c>
      <c r="K134" s="55" t="s">
        <v>66</v>
      </c>
    </row>
    <row r="135" spans="2:11" ht="25.5">
      <c r="B135" s="63" t="s">
        <v>1124</v>
      </c>
      <c r="C135" s="58">
        <v>20103</v>
      </c>
      <c r="D135" s="62" t="s">
        <v>78</v>
      </c>
      <c r="E135" s="57" t="s">
        <v>881</v>
      </c>
      <c r="F135" s="59" t="s">
        <v>882</v>
      </c>
      <c r="G135" s="56" t="s">
        <v>507</v>
      </c>
      <c r="H135" s="60">
        <v>1</v>
      </c>
      <c r="I135" s="61">
        <v>9000</v>
      </c>
      <c r="J135" s="61">
        <v>9000</v>
      </c>
      <c r="K135" s="55" t="s">
        <v>66</v>
      </c>
    </row>
    <row r="136" spans="2:11" ht="38.25">
      <c r="B136" s="63" t="s">
        <v>1124</v>
      </c>
      <c r="C136" s="58">
        <v>20103</v>
      </c>
      <c r="D136" s="62" t="s">
        <v>78</v>
      </c>
      <c r="E136" s="57" t="s">
        <v>883</v>
      </c>
      <c r="F136" s="59" t="s">
        <v>884</v>
      </c>
      <c r="G136" s="56" t="s">
        <v>507</v>
      </c>
      <c r="H136" s="60">
        <v>1</v>
      </c>
      <c r="I136" s="61">
        <v>10000</v>
      </c>
      <c r="J136" s="61">
        <v>10000</v>
      </c>
      <c r="K136" s="55" t="s">
        <v>66</v>
      </c>
    </row>
    <row r="137" spans="2:11" ht="25.5">
      <c r="B137" s="63" t="s">
        <v>1124</v>
      </c>
      <c r="C137" s="58">
        <v>20103</v>
      </c>
      <c r="D137" s="62" t="s">
        <v>150</v>
      </c>
      <c r="E137" s="57" t="s">
        <v>269</v>
      </c>
      <c r="F137" s="59" t="s">
        <v>270</v>
      </c>
      <c r="G137" s="56" t="s">
        <v>507</v>
      </c>
      <c r="H137" s="60">
        <v>1</v>
      </c>
      <c r="I137" s="61">
        <v>15000</v>
      </c>
      <c r="J137" s="61">
        <v>15000</v>
      </c>
      <c r="K137" s="55" t="s">
        <v>66</v>
      </c>
    </row>
    <row r="138" spans="2:11" ht="51">
      <c r="B138" s="63" t="s">
        <v>1124</v>
      </c>
      <c r="C138" s="58">
        <v>20103</v>
      </c>
      <c r="D138" s="62" t="s">
        <v>78</v>
      </c>
      <c r="E138" s="57" t="s">
        <v>261</v>
      </c>
      <c r="F138" s="59" t="s">
        <v>885</v>
      </c>
      <c r="G138" s="56" t="s">
        <v>507</v>
      </c>
      <c r="H138" s="60">
        <v>30</v>
      </c>
      <c r="I138" s="61">
        <v>8667</v>
      </c>
      <c r="J138" s="61">
        <v>260010</v>
      </c>
      <c r="K138" s="55" t="s">
        <v>66</v>
      </c>
    </row>
    <row r="139" spans="2:11" ht="25.5">
      <c r="B139" s="63" t="s">
        <v>1075</v>
      </c>
      <c r="C139" s="58">
        <v>20104</v>
      </c>
      <c r="D139" s="62" t="s">
        <v>125</v>
      </c>
      <c r="E139" s="57" t="s">
        <v>82</v>
      </c>
      <c r="F139" s="59" t="s">
        <v>568</v>
      </c>
      <c r="G139" s="56" t="s">
        <v>566</v>
      </c>
      <c r="H139" s="60">
        <v>30</v>
      </c>
      <c r="I139" s="61">
        <v>1010</v>
      </c>
      <c r="J139" s="61">
        <f aca="true" t="shared" si="2" ref="J139:J146">SUM(H139*I139)</f>
        <v>30300</v>
      </c>
      <c r="K139" s="55" t="s">
        <v>66</v>
      </c>
    </row>
    <row r="140" spans="2:11" ht="16.5">
      <c r="B140" s="63" t="s">
        <v>1075</v>
      </c>
      <c r="C140" s="58">
        <v>20104</v>
      </c>
      <c r="D140" s="62" t="s">
        <v>125</v>
      </c>
      <c r="E140" s="57" t="s">
        <v>79</v>
      </c>
      <c r="F140" s="59" t="s">
        <v>154</v>
      </c>
      <c r="G140" s="56" t="s">
        <v>566</v>
      </c>
      <c r="H140" s="60">
        <v>500</v>
      </c>
      <c r="I140" s="61">
        <v>356</v>
      </c>
      <c r="J140" s="61">
        <f t="shared" si="2"/>
        <v>178000</v>
      </c>
      <c r="K140" s="55" t="s">
        <v>66</v>
      </c>
    </row>
    <row r="141" spans="2:11" ht="16.5">
      <c r="B141" s="63" t="s">
        <v>1075</v>
      </c>
      <c r="C141" s="58">
        <v>20104</v>
      </c>
      <c r="D141" s="62" t="s">
        <v>100</v>
      </c>
      <c r="E141" s="57" t="s">
        <v>76</v>
      </c>
      <c r="F141" s="59" t="s">
        <v>241</v>
      </c>
      <c r="G141" s="56" t="s">
        <v>566</v>
      </c>
      <c r="H141" s="60">
        <v>100</v>
      </c>
      <c r="I141" s="61">
        <v>25000</v>
      </c>
      <c r="J141" s="61">
        <f t="shared" si="2"/>
        <v>2500000</v>
      </c>
      <c r="K141" s="55" t="s">
        <v>66</v>
      </c>
    </row>
    <row r="142" spans="2:11" ht="38.25">
      <c r="B142" s="63" t="s">
        <v>1075</v>
      </c>
      <c r="C142" s="58">
        <v>20104</v>
      </c>
      <c r="D142" s="62" t="s">
        <v>100</v>
      </c>
      <c r="E142" s="57" t="s">
        <v>76</v>
      </c>
      <c r="F142" s="59" t="s">
        <v>1057</v>
      </c>
      <c r="G142" s="56" t="s">
        <v>566</v>
      </c>
      <c r="H142" s="60">
        <v>100</v>
      </c>
      <c r="I142" s="61">
        <v>25000</v>
      </c>
      <c r="J142" s="61">
        <f t="shared" si="2"/>
        <v>2500000</v>
      </c>
      <c r="K142" s="55" t="s">
        <v>66</v>
      </c>
    </row>
    <row r="143" spans="2:11" ht="25.5">
      <c r="B143" s="63" t="s">
        <v>1075</v>
      </c>
      <c r="C143" s="58">
        <v>20104</v>
      </c>
      <c r="D143" s="62" t="s">
        <v>100</v>
      </c>
      <c r="E143" s="57" t="s">
        <v>76</v>
      </c>
      <c r="F143" s="59" t="s">
        <v>1058</v>
      </c>
      <c r="G143" s="56" t="s">
        <v>566</v>
      </c>
      <c r="H143" s="60">
        <v>30</v>
      </c>
      <c r="I143" s="61">
        <v>20000</v>
      </c>
      <c r="J143" s="61">
        <f t="shared" si="2"/>
        <v>600000</v>
      </c>
      <c r="K143" s="55" t="s">
        <v>66</v>
      </c>
    </row>
    <row r="144" spans="2:11" ht="25.5">
      <c r="B144" s="63" t="s">
        <v>1075</v>
      </c>
      <c r="C144" s="58">
        <v>20104</v>
      </c>
      <c r="D144" s="62" t="s">
        <v>100</v>
      </c>
      <c r="E144" s="57" t="s">
        <v>82</v>
      </c>
      <c r="F144" s="59" t="s">
        <v>1059</v>
      </c>
      <c r="G144" s="56" t="s">
        <v>566</v>
      </c>
      <c r="H144" s="60">
        <v>100</v>
      </c>
      <c r="I144" s="61">
        <v>32500</v>
      </c>
      <c r="J144" s="61">
        <f t="shared" si="2"/>
        <v>3250000</v>
      </c>
      <c r="K144" s="55" t="s">
        <v>66</v>
      </c>
    </row>
    <row r="145" spans="2:11" ht="25.5">
      <c r="B145" s="63" t="s">
        <v>1075</v>
      </c>
      <c r="C145" s="58">
        <v>20104</v>
      </c>
      <c r="D145" s="62" t="s">
        <v>100</v>
      </c>
      <c r="E145" s="57" t="s">
        <v>80</v>
      </c>
      <c r="F145" s="59" t="s">
        <v>1060</v>
      </c>
      <c r="G145" s="56" t="s">
        <v>566</v>
      </c>
      <c r="H145" s="60">
        <v>30</v>
      </c>
      <c r="I145" s="61">
        <v>15000</v>
      </c>
      <c r="J145" s="61">
        <f t="shared" si="2"/>
        <v>450000</v>
      </c>
      <c r="K145" s="55" t="s">
        <v>66</v>
      </c>
    </row>
    <row r="146" spans="2:11" ht="16.5">
      <c r="B146" s="63" t="s">
        <v>1075</v>
      </c>
      <c r="C146" s="58">
        <v>20104</v>
      </c>
      <c r="D146" s="62" t="s">
        <v>100</v>
      </c>
      <c r="E146" s="57" t="s">
        <v>155</v>
      </c>
      <c r="F146" s="59" t="s">
        <v>1061</v>
      </c>
      <c r="G146" s="56" t="s">
        <v>566</v>
      </c>
      <c r="H146" s="60">
        <v>100</v>
      </c>
      <c r="I146" s="61">
        <v>67650</v>
      </c>
      <c r="J146" s="61">
        <f t="shared" si="2"/>
        <v>6765000</v>
      </c>
      <c r="K146" s="55" t="s">
        <v>66</v>
      </c>
    </row>
    <row r="147" spans="2:11" ht="51">
      <c r="B147" s="63" t="s">
        <v>1126</v>
      </c>
      <c r="C147" s="58">
        <v>20104</v>
      </c>
      <c r="D147" s="62" t="s">
        <v>246</v>
      </c>
      <c r="E147" s="57" t="s">
        <v>82</v>
      </c>
      <c r="F147" s="59" t="s">
        <v>289</v>
      </c>
      <c r="G147" s="56" t="s">
        <v>94</v>
      </c>
      <c r="H147" s="60" t="s">
        <v>290</v>
      </c>
      <c r="I147" s="61">
        <v>3200</v>
      </c>
      <c r="J147" s="61">
        <f>H147*I147</f>
        <v>3200000</v>
      </c>
      <c r="K147" s="55" t="s">
        <v>66</v>
      </c>
    </row>
    <row r="148" spans="2:11" ht="25.5">
      <c r="B148" s="63" t="s">
        <v>1075</v>
      </c>
      <c r="C148" s="58">
        <v>20199</v>
      </c>
      <c r="D148" s="62" t="s">
        <v>104</v>
      </c>
      <c r="E148" s="57" t="s">
        <v>569</v>
      </c>
      <c r="F148" s="59" t="s">
        <v>570</v>
      </c>
      <c r="G148" s="56" t="s">
        <v>566</v>
      </c>
      <c r="H148" s="60">
        <v>3000</v>
      </c>
      <c r="I148" s="61">
        <v>411</v>
      </c>
      <c r="J148" s="61">
        <f>SUM(H148*I148)</f>
        <v>1233000</v>
      </c>
      <c r="K148" s="55" t="s">
        <v>66</v>
      </c>
    </row>
    <row r="149" spans="2:11" ht="16.5">
      <c r="B149" s="63" t="s">
        <v>1075</v>
      </c>
      <c r="C149" s="58">
        <v>20199</v>
      </c>
      <c r="D149" s="62" t="s">
        <v>74</v>
      </c>
      <c r="E149" s="57" t="s">
        <v>156</v>
      </c>
      <c r="F149" s="59" t="s">
        <v>157</v>
      </c>
      <c r="G149" s="56" t="s">
        <v>571</v>
      </c>
      <c r="H149" s="60">
        <v>400</v>
      </c>
      <c r="I149" s="61">
        <v>2000</v>
      </c>
      <c r="J149" s="61">
        <f>SUM(H149*I149)</f>
        <v>800000</v>
      </c>
      <c r="K149" s="55" t="s">
        <v>66</v>
      </c>
    </row>
    <row r="150" spans="2:11" ht="25.5">
      <c r="B150" s="63" t="s">
        <v>1075</v>
      </c>
      <c r="C150" s="58">
        <v>20199</v>
      </c>
      <c r="D150" s="62" t="s">
        <v>149</v>
      </c>
      <c r="E150" s="57" t="s">
        <v>108</v>
      </c>
      <c r="F150" s="59" t="s">
        <v>158</v>
      </c>
      <c r="G150" s="56" t="s">
        <v>572</v>
      </c>
      <c r="H150" s="60">
        <v>150</v>
      </c>
      <c r="I150" s="61">
        <v>5222</v>
      </c>
      <c r="J150" s="61">
        <f>SUM(H150*I150)</f>
        <v>783300</v>
      </c>
      <c r="K150" s="55" t="s">
        <v>66</v>
      </c>
    </row>
    <row r="151" spans="2:11" ht="25.5">
      <c r="B151" s="63" t="s">
        <v>1075</v>
      </c>
      <c r="C151" s="58">
        <v>20199</v>
      </c>
      <c r="D151" s="62" t="s">
        <v>150</v>
      </c>
      <c r="E151" s="57" t="s">
        <v>77</v>
      </c>
      <c r="F151" s="59" t="s">
        <v>1062</v>
      </c>
      <c r="G151" s="56" t="s">
        <v>566</v>
      </c>
      <c r="H151" s="60">
        <v>5000</v>
      </c>
      <c r="I151" s="61">
        <v>1798</v>
      </c>
      <c r="J151" s="61">
        <f>SUM(H151*I151)</f>
        <v>8990000</v>
      </c>
      <c r="K151" s="55" t="s">
        <v>66</v>
      </c>
    </row>
    <row r="152" spans="2:11" ht="51">
      <c r="B152" s="63" t="s">
        <v>1124</v>
      </c>
      <c r="C152" s="58">
        <v>20199</v>
      </c>
      <c r="D152" s="62" t="s">
        <v>72</v>
      </c>
      <c r="E152" s="57" t="s">
        <v>892</v>
      </c>
      <c r="F152" s="59" t="s">
        <v>893</v>
      </c>
      <c r="G152" s="56" t="s">
        <v>507</v>
      </c>
      <c r="H152" s="60">
        <v>10</v>
      </c>
      <c r="I152" s="61">
        <v>26774.93</v>
      </c>
      <c r="J152" s="61">
        <v>267749.3</v>
      </c>
      <c r="K152" s="55" t="s">
        <v>66</v>
      </c>
    </row>
    <row r="153" spans="2:11" ht="25.5">
      <c r="B153" s="63" t="s">
        <v>1124</v>
      </c>
      <c r="C153" s="58">
        <v>20199</v>
      </c>
      <c r="D153" s="62" t="s">
        <v>72</v>
      </c>
      <c r="E153" s="57" t="s">
        <v>894</v>
      </c>
      <c r="F153" s="59" t="s">
        <v>895</v>
      </c>
      <c r="G153" s="56" t="s">
        <v>507</v>
      </c>
      <c r="H153" s="60">
        <v>10</v>
      </c>
      <c r="I153" s="61">
        <v>39165.02</v>
      </c>
      <c r="J153" s="61">
        <v>391650.19999999995</v>
      </c>
      <c r="K153" s="55" t="s">
        <v>66</v>
      </c>
    </row>
    <row r="154" spans="2:11" ht="16.5">
      <c r="B154" s="63" t="s">
        <v>1125</v>
      </c>
      <c r="C154" s="58">
        <v>20199</v>
      </c>
      <c r="D154" s="62" t="s">
        <v>72</v>
      </c>
      <c r="E154" s="57" t="s">
        <v>134</v>
      </c>
      <c r="F154" s="59" t="s">
        <v>401</v>
      </c>
      <c r="G154" s="56" t="s">
        <v>384</v>
      </c>
      <c r="H154" s="60">
        <v>7</v>
      </c>
      <c r="I154" s="61">
        <v>125000</v>
      </c>
      <c r="J154" s="61">
        <f aca="true" t="shared" si="3" ref="J154:J160">+H154*I154</f>
        <v>875000</v>
      </c>
      <c r="K154" s="55" t="s">
        <v>66</v>
      </c>
    </row>
    <row r="155" spans="2:11" ht="25.5">
      <c r="B155" s="63" t="s">
        <v>1125</v>
      </c>
      <c r="C155" s="58">
        <v>20199</v>
      </c>
      <c r="D155" s="62" t="s">
        <v>72</v>
      </c>
      <c r="E155" s="57" t="s">
        <v>134</v>
      </c>
      <c r="F155" s="59" t="s">
        <v>402</v>
      </c>
      <c r="G155" s="56" t="s">
        <v>384</v>
      </c>
      <c r="H155" s="60">
        <v>6</v>
      </c>
      <c r="I155" s="61">
        <v>100000</v>
      </c>
      <c r="J155" s="61">
        <f t="shared" si="3"/>
        <v>600000</v>
      </c>
      <c r="K155" s="55" t="s">
        <v>66</v>
      </c>
    </row>
    <row r="156" spans="2:11" ht="16.5">
      <c r="B156" s="63" t="s">
        <v>1125</v>
      </c>
      <c r="C156" s="58">
        <v>20199</v>
      </c>
      <c r="D156" s="62" t="s">
        <v>91</v>
      </c>
      <c r="E156" s="57" t="s">
        <v>303</v>
      </c>
      <c r="F156" s="59" t="s">
        <v>403</v>
      </c>
      <c r="G156" s="56" t="s">
        <v>384</v>
      </c>
      <c r="H156" s="60">
        <v>5</v>
      </c>
      <c r="I156" s="61">
        <v>5000</v>
      </c>
      <c r="J156" s="61">
        <f t="shared" si="3"/>
        <v>25000</v>
      </c>
      <c r="K156" s="55" t="s">
        <v>66</v>
      </c>
    </row>
    <row r="157" spans="2:11" ht="25.5">
      <c r="B157" s="63" t="s">
        <v>1125</v>
      </c>
      <c r="C157" s="58">
        <v>20199</v>
      </c>
      <c r="D157" s="62" t="s">
        <v>72</v>
      </c>
      <c r="E157" s="57" t="s">
        <v>82</v>
      </c>
      <c r="F157" s="59" t="s">
        <v>404</v>
      </c>
      <c r="G157" s="56" t="s">
        <v>384</v>
      </c>
      <c r="H157" s="60">
        <v>2</v>
      </c>
      <c r="I157" s="61">
        <v>40000</v>
      </c>
      <c r="J157" s="61">
        <f t="shared" si="3"/>
        <v>80000</v>
      </c>
      <c r="K157" s="55" t="s">
        <v>66</v>
      </c>
    </row>
    <row r="158" spans="2:11" ht="38.25">
      <c r="B158" s="63" t="s">
        <v>1125</v>
      </c>
      <c r="C158" s="58">
        <v>20199</v>
      </c>
      <c r="D158" s="62" t="s">
        <v>72</v>
      </c>
      <c r="E158" s="57" t="s">
        <v>82</v>
      </c>
      <c r="F158" s="59" t="s">
        <v>405</v>
      </c>
      <c r="G158" s="56" t="s">
        <v>384</v>
      </c>
      <c r="H158" s="60">
        <v>2</v>
      </c>
      <c r="I158" s="61">
        <v>40000</v>
      </c>
      <c r="J158" s="61">
        <f t="shared" si="3"/>
        <v>80000</v>
      </c>
      <c r="K158" s="55" t="s">
        <v>66</v>
      </c>
    </row>
    <row r="159" spans="2:11" ht="38.25">
      <c r="B159" s="63" t="s">
        <v>1125</v>
      </c>
      <c r="C159" s="58">
        <v>20199</v>
      </c>
      <c r="D159" s="62" t="s">
        <v>163</v>
      </c>
      <c r="E159" s="57" t="s">
        <v>298</v>
      </c>
      <c r="F159" s="59" t="s">
        <v>406</v>
      </c>
      <c r="G159" s="56" t="s">
        <v>384</v>
      </c>
      <c r="H159" s="60">
        <v>12</v>
      </c>
      <c r="I159" s="61">
        <v>6000</v>
      </c>
      <c r="J159" s="61">
        <f t="shared" si="3"/>
        <v>72000</v>
      </c>
      <c r="K159" s="55" t="s">
        <v>66</v>
      </c>
    </row>
    <row r="160" spans="2:11" ht="16.5">
      <c r="B160" s="63" t="s">
        <v>1125</v>
      </c>
      <c r="C160" s="58">
        <v>20199</v>
      </c>
      <c r="D160" s="62" t="s">
        <v>72</v>
      </c>
      <c r="E160" s="57" t="s">
        <v>407</v>
      </c>
      <c r="F160" s="59" t="s">
        <v>408</v>
      </c>
      <c r="G160" s="56" t="s">
        <v>384</v>
      </c>
      <c r="H160" s="60">
        <v>5</v>
      </c>
      <c r="I160" s="61">
        <v>9000</v>
      </c>
      <c r="J160" s="61">
        <f t="shared" si="3"/>
        <v>45000</v>
      </c>
      <c r="K160" s="55" t="s">
        <v>66</v>
      </c>
    </row>
    <row r="161" spans="2:11" ht="165.75">
      <c r="B161" s="63" t="s">
        <v>1126</v>
      </c>
      <c r="C161" s="58">
        <v>20199</v>
      </c>
      <c r="D161" s="62" t="s">
        <v>126</v>
      </c>
      <c r="E161" s="57" t="s">
        <v>309</v>
      </c>
      <c r="F161" s="59" t="s">
        <v>310</v>
      </c>
      <c r="G161" s="56" t="s">
        <v>94</v>
      </c>
      <c r="H161" s="60">
        <v>8</v>
      </c>
      <c r="I161" s="61">
        <v>130000</v>
      </c>
      <c r="J161" s="61">
        <f>H161*I161</f>
        <v>1040000</v>
      </c>
      <c r="K161" s="55" t="s">
        <v>66</v>
      </c>
    </row>
    <row r="162" spans="2:11" ht="38.25">
      <c r="B162" s="63" t="s">
        <v>1126</v>
      </c>
      <c r="C162" s="58">
        <v>20199</v>
      </c>
      <c r="D162" s="62" t="s">
        <v>126</v>
      </c>
      <c r="E162" s="57" t="s">
        <v>76</v>
      </c>
      <c r="F162" s="59" t="s">
        <v>127</v>
      </c>
      <c r="G162" s="56" t="s">
        <v>94</v>
      </c>
      <c r="H162" s="60">
        <v>130</v>
      </c>
      <c r="I162" s="61">
        <v>120000</v>
      </c>
      <c r="J162" s="61">
        <f>H162*I162</f>
        <v>15600000</v>
      </c>
      <c r="K162" s="55" t="s">
        <v>66</v>
      </c>
    </row>
    <row r="163" spans="2:11" ht="25.5">
      <c r="B163" s="63" t="s">
        <v>1124</v>
      </c>
      <c r="C163" s="58">
        <v>20204</v>
      </c>
      <c r="D163" s="62" t="s">
        <v>83</v>
      </c>
      <c r="E163" s="57" t="s">
        <v>79</v>
      </c>
      <c r="F163" s="59" t="s">
        <v>860</v>
      </c>
      <c r="G163" s="56" t="s">
        <v>507</v>
      </c>
      <c r="H163" s="60">
        <v>348</v>
      </c>
      <c r="I163" s="61">
        <v>25000</v>
      </c>
      <c r="J163" s="61">
        <v>8700000</v>
      </c>
      <c r="K163" s="55" t="s">
        <v>66</v>
      </c>
    </row>
    <row r="164" spans="2:11" ht="38.25">
      <c r="B164" s="63" t="s">
        <v>852</v>
      </c>
      <c r="C164" s="58">
        <v>20301</v>
      </c>
      <c r="D164" s="62" t="s">
        <v>72</v>
      </c>
      <c r="E164" s="57" t="s">
        <v>106</v>
      </c>
      <c r="F164" s="59" t="s">
        <v>311</v>
      </c>
      <c r="G164" s="56" t="s">
        <v>94</v>
      </c>
      <c r="H164" s="60">
        <v>262</v>
      </c>
      <c r="I164" s="61">
        <v>9960.3</v>
      </c>
      <c r="J164" s="61">
        <f>+I164*H164</f>
        <v>2609598.5999999996</v>
      </c>
      <c r="K164" s="55" t="s">
        <v>66</v>
      </c>
    </row>
    <row r="165" spans="2:11" ht="25.5">
      <c r="B165" s="63" t="s">
        <v>852</v>
      </c>
      <c r="C165" s="58">
        <v>20301</v>
      </c>
      <c r="D165" s="62" t="s">
        <v>72</v>
      </c>
      <c r="E165" s="57" t="s">
        <v>106</v>
      </c>
      <c r="F165" s="59" t="s">
        <v>312</v>
      </c>
      <c r="G165" s="56" t="s">
        <v>94</v>
      </c>
      <c r="H165" s="60">
        <v>262</v>
      </c>
      <c r="I165" s="61">
        <v>8246.7</v>
      </c>
      <c r="J165" s="61">
        <f>+I165*H165</f>
        <v>2160635.4000000004</v>
      </c>
      <c r="K165" s="55" t="s">
        <v>66</v>
      </c>
    </row>
    <row r="166" spans="2:11" ht="25.5">
      <c r="B166" s="63" t="s">
        <v>1075</v>
      </c>
      <c r="C166" s="58">
        <v>20301</v>
      </c>
      <c r="D166" s="62" t="s">
        <v>125</v>
      </c>
      <c r="E166" s="57" t="s">
        <v>573</v>
      </c>
      <c r="F166" s="59" t="s">
        <v>1063</v>
      </c>
      <c r="G166" s="56" t="s">
        <v>230</v>
      </c>
      <c r="H166" s="60">
        <v>200</v>
      </c>
      <c r="I166" s="61">
        <v>900</v>
      </c>
      <c r="J166" s="61">
        <f>SUM(H166*I166)</f>
        <v>180000</v>
      </c>
      <c r="K166" s="55" t="s">
        <v>66</v>
      </c>
    </row>
    <row r="167" spans="2:11" ht="25.5">
      <c r="B167" s="63" t="s">
        <v>1075</v>
      </c>
      <c r="C167" s="58">
        <v>20301</v>
      </c>
      <c r="D167" s="62" t="s">
        <v>125</v>
      </c>
      <c r="E167" s="57" t="s">
        <v>166</v>
      </c>
      <c r="F167" s="59" t="s">
        <v>1064</v>
      </c>
      <c r="G167" s="56" t="s">
        <v>230</v>
      </c>
      <c r="H167" s="60">
        <v>200</v>
      </c>
      <c r="I167" s="61">
        <v>1450</v>
      </c>
      <c r="J167" s="61">
        <f>SUM(H167*I167)</f>
        <v>290000</v>
      </c>
      <c r="K167" s="55" t="s">
        <v>66</v>
      </c>
    </row>
    <row r="168" spans="2:11" ht="25.5">
      <c r="B168" s="63" t="s">
        <v>1075</v>
      </c>
      <c r="C168" s="58">
        <v>20301</v>
      </c>
      <c r="D168" s="62" t="s">
        <v>125</v>
      </c>
      <c r="E168" s="57" t="s">
        <v>574</v>
      </c>
      <c r="F168" s="59" t="s">
        <v>1065</v>
      </c>
      <c r="G168" s="56" t="s">
        <v>566</v>
      </c>
      <c r="H168" s="60">
        <v>200</v>
      </c>
      <c r="I168" s="61">
        <v>817</v>
      </c>
      <c r="J168" s="61">
        <f>SUM(H168*I168)</f>
        <v>163400</v>
      </c>
      <c r="K168" s="55" t="s">
        <v>66</v>
      </c>
    </row>
    <row r="169" spans="2:11" ht="25.5">
      <c r="B169" s="63" t="s">
        <v>1075</v>
      </c>
      <c r="C169" s="58">
        <v>20301</v>
      </c>
      <c r="D169" s="62" t="s">
        <v>125</v>
      </c>
      <c r="E169" s="57" t="s">
        <v>575</v>
      </c>
      <c r="F169" s="59" t="s">
        <v>1066</v>
      </c>
      <c r="G169" s="56" t="s">
        <v>230</v>
      </c>
      <c r="H169" s="60">
        <v>500</v>
      </c>
      <c r="I169" s="61">
        <v>850</v>
      </c>
      <c r="J169" s="61">
        <f>SUM(H169*I169)</f>
        <v>425000</v>
      </c>
      <c r="K169" s="55" t="s">
        <v>66</v>
      </c>
    </row>
    <row r="170" spans="2:11" ht="16.5">
      <c r="B170" s="63" t="s">
        <v>1075</v>
      </c>
      <c r="C170" s="58">
        <v>20301</v>
      </c>
      <c r="D170" s="62" t="s">
        <v>78</v>
      </c>
      <c r="E170" s="57" t="s">
        <v>76</v>
      </c>
      <c r="F170" s="59" t="s">
        <v>1067</v>
      </c>
      <c r="G170" s="56" t="s">
        <v>566</v>
      </c>
      <c r="H170" s="60">
        <v>500</v>
      </c>
      <c r="I170" s="61">
        <v>850</v>
      </c>
      <c r="J170" s="61">
        <f>SUM(H170*I170)</f>
        <v>425000</v>
      </c>
      <c r="K170" s="55" t="s">
        <v>66</v>
      </c>
    </row>
    <row r="171" spans="2:11" ht="25.5">
      <c r="B171" s="63" t="s">
        <v>1124</v>
      </c>
      <c r="C171" s="58">
        <v>20301</v>
      </c>
      <c r="D171" s="62" t="s">
        <v>305</v>
      </c>
      <c r="E171" s="57" t="s">
        <v>82</v>
      </c>
      <c r="F171" s="59" t="s">
        <v>481</v>
      </c>
      <c r="G171" s="56" t="s">
        <v>482</v>
      </c>
      <c r="H171" s="60">
        <v>2</v>
      </c>
      <c r="I171" s="61">
        <v>74100</v>
      </c>
      <c r="J171" s="61">
        <v>148200</v>
      </c>
      <c r="K171" s="55" t="s">
        <v>66</v>
      </c>
    </row>
    <row r="172" spans="2:11" ht="16.5">
      <c r="B172" s="63" t="s">
        <v>1124</v>
      </c>
      <c r="C172" s="58">
        <v>20301</v>
      </c>
      <c r="D172" s="62" t="s">
        <v>102</v>
      </c>
      <c r="E172" s="57" t="s">
        <v>108</v>
      </c>
      <c r="F172" s="59" t="s">
        <v>271</v>
      </c>
      <c r="G172" s="56" t="s">
        <v>507</v>
      </c>
      <c r="H172" s="60">
        <v>250</v>
      </c>
      <c r="I172" s="61">
        <v>10000</v>
      </c>
      <c r="J172" s="61">
        <v>2500000</v>
      </c>
      <c r="K172" s="55" t="s">
        <v>66</v>
      </c>
    </row>
    <row r="173" spans="2:11" ht="16.5">
      <c r="B173" s="63" t="s">
        <v>1124</v>
      </c>
      <c r="C173" s="58">
        <v>20301</v>
      </c>
      <c r="D173" s="62" t="s">
        <v>102</v>
      </c>
      <c r="E173" s="57" t="s">
        <v>95</v>
      </c>
      <c r="F173" s="59" t="s">
        <v>272</v>
      </c>
      <c r="G173" s="56" t="s">
        <v>507</v>
      </c>
      <c r="H173" s="60">
        <v>250</v>
      </c>
      <c r="I173" s="61">
        <v>15500</v>
      </c>
      <c r="J173" s="61">
        <v>3875000</v>
      </c>
      <c r="K173" s="55" t="s">
        <v>66</v>
      </c>
    </row>
    <row r="174" spans="2:11" ht="16.5">
      <c r="B174" s="63" t="s">
        <v>1124</v>
      </c>
      <c r="C174" s="58">
        <v>20301</v>
      </c>
      <c r="D174" s="62" t="s">
        <v>102</v>
      </c>
      <c r="E174" s="57" t="s">
        <v>112</v>
      </c>
      <c r="F174" s="59" t="s">
        <v>285</v>
      </c>
      <c r="G174" s="56" t="s">
        <v>507</v>
      </c>
      <c r="H174" s="60">
        <v>250</v>
      </c>
      <c r="I174" s="61">
        <v>21000</v>
      </c>
      <c r="J174" s="61">
        <v>5250000</v>
      </c>
      <c r="K174" s="55" t="s">
        <v>66</v>
      </c>
    </row>
    <row r="175" spans="2:11" ht="63.75">
      <c r="B175" s="63" t="s">
        <v>1124</v>
      </c>
      <c r="C175" s="58">
        <v>20301</v>
      </c>
      <c r="D175" s="62" t="s">
        <v>102</v>
      </c>
      <c r="E175" s="57" t="s">
        <v>95</v>
      </c>
      <c r="F175" s="59" t="s">
        <v>886</v>
      </c>
      <c r="G175" s="56" t="s">
        <v>507</v>
      </c>
      <c r="H175" s="60">
        <v>250</v>
      </c>
      <c r="I175" s="61">
        <v>8700</v>
      </c>
      <c r="J175" s="61">
        <v>2175000</v>
      </c>
      <c r="K175" s="55" t="s">
        <v>66</v>
      </c>
    </row>
    <row r="176" spans="2:11" ht="38.25">
      <c r="B176" s="63" t="s">
        <v>1126</v>
      </c>
      <c r="C176" s="58">
        <v>20301</v>
      </c>
      <c r="D176" s="62" t="s">
        <v>128</v>
      </c>
      <c r="E176" s="57" t="s">
        <v>1173</v>
      </c>
      <c r="F176" s="59" t="s">
        <v>1174</v>
      </c>
      <c r="G176" s="56" t="s">
        <v>1128</v>
      </c>
      <c r="H176" s="60" t="s">
        <v>1175</v>
      </c>
      <c r="I176" s="61">
        <v>1900</v>
      </c>
      <c r="J176" s="61">
        <f aca="true" t="shared" si="4" ref="J176:J207">H176*I176</f>
        <v>1900</v>
      </c>
      <c r="K176" s="55" t="s">
        <v>66</v>
      </c>
    </row>
    <row r="177" spans="2:11" ht="38.25">
      <c r="B177" s="63" t="s">
        <v>1126</v>
      </c>
      <c r="C177" s="58">
        <v>20301</v>
      </c>
      <c r="D177" s="62" t="s">
        <v>128</v>
      </c>
      <c r="E177" s="57" t="s">
        <v>1176</v>
      </c>
      <c r="F177" s="59" t="s">
        <v>1177</v>
      </c>
      <c r="G177" s="56" t="s">
        <v>1128</v>
      </c>
      <c r="H177" s="60" t="s">
        <v>1175</v>
      </c>
      <c r="I177" s="61">
        <v>3000</v>
      </c>
      <c r="J177" s="61">
        <f t="shared" si="4"/>
        <v>3000</v>
      </c>
      <c r="K177" s="55" t="s">
        <v>66</v>
      </c>
    </row>
    <row r="178" spans="2:11" ht="38.25">
      <c r="B178" s="63" t="s">
        <v>1126</v>
      </c>
      <c r="C178" s="58">
        <v>20301</v>
      </c>
      <c r="D178" s="62" t="s">
        <v>128</v>
      </c>
      <c r="E178" s="57" t="s">
        <v>1178</v>
      </c>
      <c r="F178" s="59" t="s">
        <v>1179</v>
      </c>
      <c r="G178" s="56" t="s">
        <v>1128</v>
      </c>
      <c r="H178" s="60" t="s">
        <v>1175</v>
      </c>
      <c r="I178" s="61">
        <v>4000</v>
      </c>
      <c r="J178" s="61">
        <f t="shared" si="4"/>
        <v>4000</v>
      </c>
      <c r="K178" s="55" t="s">
        <v>66</v>
      </c>
    </row>
    <row r="179" spans="2:11" ht="38.25">
      <c r="B179" s="63" t="s">
        <v>1126</v>
      </c>
      <c r="C179" s="58">
        <v>20301</v>
      </c>
      <c r="D179" s="62" t="s">
        <v>128</v>
      </c>
      <c r="E179" s="57" t="s">
        <v>1180</v>
      </c>
      <c r="F179" s="59" t="s">
        <v>1181</v>
      </c>
      <c r="G179" s="56" t="s">
        <v>1128</v>
      </c>
      <c r="H179" s="60" t="s">
        <v>1175</v>
      </c>
      <c r="I179" s="61">
        <v>6000</v>
      </c>
      <c r="J179" s="61">
        <f t="shared" si="4"/>
        <v>6000</v>
      </c>
      <c r="K179" s="55" t="s">
        <v>66</v>
      </c>
    </row>
    <row r="180" spans="2:11" ht="38.25">
      <c r="B180" s="63" t="s">
        <v>1126</v>
      </c>
      <c r="C180" s="58">
        <v>20301</v>
      </c>
      <c r="D180" s="62" t="s">
        <v>128</v>
      </c>
      <c r="E180" s="57" t="s">
        <v>1182</v>
      </c>
      <c r="F180" s="59" t="s">
        <v>1183</v>
      </c>
      <c r="G180" s="56" t="s">
        <v>1128</v>
      </c>
      <c r="H180" s="60" t="s">
        <v>1175</v>
      </c>
      <c r="I180" s="61">
        <v>8000</v>
      </c>
      <c r="J180" s="61">
        <f t="shared" si="4"/>
        <v>8000</v>
      </c>
      <c r="K180" s="55" t="s">
        <v>66</v>
      </c>
    </row>
    <row r="181" spans="2:11" ht="38.25">
      <c r="B181" s="63" t="s">
        <v>1126</v>
      </c>
      <c r="C181" s="58">
        <v>20301</v>
      </c>
      <c r="D181" s="62" t="s">
        <v>128</v>
      </c>
      <c r="E181" s="57" t="s">
        <v>998</v>
      </c>
      <c r="F181" s="59" t="s">
        <v>1184</v>
      </c>
      <c r="G181" s="56" t="s">
        <v>1128</v>
      </c>
      <c r="H181" s="60" t="s">
        <v>1175</v>
      </c>
      <c r="I181" s="61">
        <v>11000</v>
      </c>
      <c r="J181" s="61">
        <f t="shared" si="4"/>
        <v>11000</v>
      </c>
      <c r="K181" s="55" t="s">
        <v>66</v>
      </c>
    </row>
    <row r="182" spans="2:11" ht="38.25">
      <c r="B182" s="63" t="s">
        <v>1126</v>
      </c>
      <c r="C182" s="58">
        <v>20301</v>
      </c>
      <c r="D182" s="62" t="s">
        <v>128</v>
      </c>
      <c r="E182" s="57" t="s">
        <v>129</v>
      </c>
      <c r="F182" s="59" t="s">
        <v>1185</v>
      </c>
      <c r="G182" s="56" t="s">
        <v>1128</v>
      </c>
      <c r="H182" s="60" t="s">
        <v>1175</v>
      </c>
      <c r="I182" s="61">
        <v>12500</v>
      </c>
      <c r="J182" s="61">
        <f t="shared" si="4"/>
        <v>12500</v>
      </c>
      <c r="K182" s="55" t="s">
        <v>66</v>
      </c>
    </row>
    <row r="183" spans="2:11" ht="38.25">
      <c r="B183" s="63" t="s">
        <v>1126</v>
      </c>
      <c r="C183" s="58">
        <v>20301</v>
      </c>
      <c r="D183" s="62" t="s">
        <v>128</v>
      </c>
      <c r="E183" s="57" t="s">
        <v>1186</v>
      </c>
      <c r="F183" s="59" t="s">
        <v>1187</v>
      </c>
      <c r="G183" s="56" t="s">
        <v>1128</v>
      </c>
      <c r="H183" s="60" t="s">
        <v>1175</v>
      </c>
      <c r="I183" s="61">
        <v>16000</v>
      </c>
      <c r="J183" s="61">
        <f t="shared" si="4"/>
        <v>16000</v>
      </c>
      <c r="K183" s="55" t="s">
        <v>66</v>
      </c>
    </row>
    <row r="184" spans="2:11" ht="51">
      <c r="B184" s="63" t="s">
        <v>1126</v>
      </c>
      <c r="C184" s="58">
        <v>20301</v>
      </c>
      <c r="D184" s="62" t="s">
        <v>128</v>
      </c>
      <c r="E184" s="57" t="s">
        <v>130</v>
      </c>
      <c r="F184" s="59" t="s">
        <v>1188</v>
      </c>
      <c r="G184" s="56" t="s">
        <v>1128</v>
      </c>
      <c r="H184" s="60" t="s">
        <v>1175</v>
      </c>
      <c r="I184" s="61">
        <v>1600</v>
      </c>
      <c r="J184" s="61">
        <f t="shared" si="4"/>
        <v>1600</v>
      </c>
      <c r="K184" s="55" t="s">
        <v>66</v>
      </c>
    </row>
    <row r="185" spans="2:11" ht="51">
      <c r="B185" s="63" t="s">
        <v>1126</v>
      </c>
      <c r="C185" s="58">
        <v>20301</v>
      </c>
      <c r="D185" s="62" t="s">
        <v>128</v>
      </c>
      <c r="E185" s="57" t="s">
        <v>130</v>
      </c>
      <c r="F185" s="59" t="s">
        <v>1189</v>
      </c>
      <c r="G185" s="56" t="s">
        <v>1128</v>
      </c>
      <c r="H185" s="60" t="s">
        <v>1175</v>
      </c>
      <c r="I185" s="61">
        <v>1900</v>
      </c>
      <c r="J185" s="61">
        <f t="shared" si="4"/>
        <v>1900</v>
      </c>
      <c r="K185" s="55" t="s">
        <v>66</v>
      </c>
    </row>
    <row r="186" spans="2:11" ht="51">
      <c r="B186" s="63" t="s">
        <v>1126</v>
      </c>
      <c r="C186" s="58">
        <v>20301</v>
      </c>
      <c r="D186" s="62" t="s">
        <v>128</v>
      </c>
      <c r="E186" s="57" t="s">
        <v>130</v>
      </c>
      <c r="F186" s="59" t="s">
        <v>1190</v>
      </c>
      <c r="G186" s="56" t="s">
        <v>1128</v>
      </c>
      <c r="H186" s="60" t="s">
        <v>1175</v>
      </c>
      <c r="I186" s="61">
        <v>3000</v>
      </c>
      <c r="J186" s="61">
        <f t="shared" si="4"/>
        <v>3000</v>
      </c>
      <c r="K186" s="55" t="s">
        <v>66</v>
      </c>
    </row>
    <row r="187" spans="2:11" ht="51">
      <c r="B187" s="63" t="s">
        <v>1126</v>
      </c>
      <c r="C187" s="58">
        <v>20301</v>
      </c>
      <c r="D187" s="62" t="s">
        <v>128</v>
      </c>
      <c r="E187" s="57" t="s">
        <v>130</v>
      </c>
      <c r="F187" s="59" t="s">
        <v>1191</v>
      </c>
      <c r="G187" s="56" t="s">
        <v>1128</v>
      </c>
      <c r="H187" s="60" t="s">
        <v>1175</v>
      </c>
      <c r="I187" s="61">
        <v>3300</v>
      </c>
      <c r="J187" s="61">
        <f t="shared" si="4"/>
        <v>3300</v>
      </c>
      <c r="K187" s="55" t="s">
        <v>66</v>
      </c>
    </row>
    <row r="188" spans="2:11" ht="51">
      <c r="B188" s="63" t="s">
        <v>1126</v>
      </c>
      <c r="C188" s="58">
        <v>20301</v>
      </c>
      <c r="D188" s="62" t="s">
        <v>128</v>
      </c>
      <c r="E188" s="57" t="s">
        <v>130</v>
      </c>
      <c r="F188" s="59" t="s">
        <v>1192</v>
      </c>
      <c r="G188" s="56" t="s">
        <v>1128</v>
      </c>
      <c r="H188" s="60" t="s">
        <v>1175</v>
      </c>
      <c r="I188" s="61">
        <v>4000</v>
      </c>
      <c r="J188" s="61">
        <f t="shared" si="4"/>
        <v>4000</v>
      </c>
      <c r="K188" s="55" t="s">
        <v>66</v>
      </c>
    </row>
    <row r="189" spans="2:11" ht="51">
      <c r="B189" s="63" t="s">
        <v>1126</v>
      </c>
      <c r="C189" s="58">
        <v>20301</v>
      </c>
      <c r="D189" s="62" t="s">
        <v>128</v>
      </c>
      <c r="E189" s="57" t="s">
        <v>130</v>
      </c>
      <c r="F189" s="59" t="s">
        <v>1193</v>
      </c>
      <c r="G189" s="56" t="s">
        <v>1128</v>
      </c>
      <c r="H189" s="60" t="s">
        <v>1175</v>
      </c>
      <c r="I189" s="61">
        <v>4500</v>
      </c>
      <c r="J189" s="61">
        <f t="shared" si="4"/>
        <v>4500</v>
      </c>
      <c r="K189" s="55" t="s">
        <v>66</v>
      </c>
    </row>
    <row r="190" spans="2:11" ht="51">
      <c r="B190" s="63" t="s">
        <v>1126</v>
      </c>
      <c r="C190" s="58">
        <v>20301</v>
      </c>
      <c r="D190" s="62" t="s">
        <v>128</v>
      </c>
      <c r="E190" s="57" t="s">
        <v>130</v>
      </c>
      <c r="F190" s="59" t="s">
        <v>1194</v>
      </c>
      <c r="G190" s="56" t="s">
        <v>1128</v>
      </c>
      <c r="H190" s="60" t="s">
        <v>1175</v>
      </c>
      <c r="I190" s="61">
        <v>6000</v>
      </c>
      <c r="J190" s="61">
        <f t="shared" si="4"/>
        <v>6000</v>
      </c>
      <c r="K190" s="55" t="s">
        <v>66</v>
      </c>
    </row>
    <row r="191" spans="2:11" ht="51">
      <c r="B191" s="63" t="s">
        <v>1126</v>
      </c>
      <c r="C191" s="58">
        <v>20301</v>
      </c>
      <c r="D191" s="62" t="s">
        <v>128</v>
      </c>
      <c r="E191" s="57" t="s">
        <v>130</v>
      </c>
      <c r="F191" s="59" t="s">
        <v>1195</v>
      </c>
      <c r="G191" s="56" t="s">
        <v>1128</v>
      </c>
      <c r="H191" s="60" t="s">
        <v>1175</v>
      </c>
      <c r="I191" s="61">
        <v>2600</v>
      </c>
      <c r="J191" s="61">
        <f t="shared" si="4"/>
        <v>2600</v>
      </c>
      <c r="K191" s="55" t="s">
        <v>66</v>
      </c>
    </row>
    <row r="192" spans="2:11" ht="51">
      <c r="B192" s="63" t="s">
        <v>1126</v>
      </c>
      <c r="C192" s="58">
        <v>20301</v>
      </c>
      <c r="D192" s="62" t="s">
        <v>128</v>
      </c>
      <c r="E192" s="57" t="s">
        <v>130</v>
      </c>
      <c r="F192" s="59" t="s">
        <v>1196</v>
      </c>
      <c r="G192" s="56" t="s">
        <v>1128</v>
      </c>
      <c r="H192" s="60" t="s">
        <v>1175</v>
      </c>
      <c r="I192" s="61">
        <v>8000</v>
      </c>
      <c r="J192" s="61">
        <f t="shared" si="4"/>
        <v>8000</v>
      </c>
      <c r="K192" s="55" t="s">
        <v>66</v>
      </c>
    </row>
    <row r="193" spans="2:11" ht="63.75">
      <c r="B193" s="63" t="s">
        <v>1126</v>
      </c>
      <c r="C193" s="58">
        <v>20301</v>
      </c>
      <c r="D193" s="62" t="s">
        <v>757</v>
      </c>
      <c r="E193" s="57" t="s">
        <v>835</v>
      </c>
      <c r="F193" s="59" t="s">
        <v>1197</v>
      </c>
      <c r="G193" s="56" t="s">
        <v>1128</v>
      </c>
      <c r="H193" s="60" t="s">
        <v>1175</v>
      </c>
      <c r="I193" s="61">
        <v>4500</v>
      </c>
      <c r="J193" s="61">
        <f t="shared" si="4"/>
        <v>4500</v>
      </c>
      <c r="K193" s="55" t="s">
        <v>66</v>
      </c>
    </row>
    <row r="194" spans="2:11" ht="63.75">
      <c r="B194" s="63" t="s">
        <v>1126</v>
      </c>
      <c r="C194" s="58">
        <v>20301</v>
      </c>
      <c r="D194" s="62" t="s">
        <v>757</v>
      </c>
      <c r="E194" s="57" t="s">
        <v>835</v>
      </c>
      <c r="F194" s="59" t="s">
        <v>1198</v>
      </c>
      <c r="G194" s="56" t="s">
        <v>1128</v>
      </c>
      <c r="H194" s="60" t="s">
        <v>1175</v>
      </c>
      <c r="I194" s="61">
        <v>5200</v>
      </c>
      <c r="J194" s="61">
        <f t="shared" si="4"/>
        <v>5200</v>
      </c>
      <c r="K194" s="55" t="s">
        <v>66</v>
      </c>
    </row>
    <row r="195" spans="2:11" ht="63.75">
      <c r="B195" s="63" t="s">
        <v>1126</v>
      </c>
      <c r="C195" s="58">
        <v>20301</v>
      </c>
      <c r="D195" s="62" t="s">
        <v>757</v>
      </c>
      <c r="E195" s="57" t="s">
        <v>835</v>
      </c>
      <c r="F195" s="59" t="s">
        <v>1199</v>
      </c>
      <c r="G195" s="56" t="s">
        <v>1128</v>
      </c>
      <c r="H195" s="60" t="s">
        <v>1175</v>
      </c>
      <c r="I195" s="61">
        <v>6300</v>
      </c>
      <c r="J195" s="61">
        <f t="shared" si="4"/>
        <v>6300</v>
      </c>
      <c r="K195" s="55" t="s">
        <v>66</v>
      </c>
    </row>
    <row r="196" spans="2:11" ht="63.75">
      <c r="B196" s="63" t="s">
        <v>1126</v>
      </c>
      <c r="C196" s="58">
        <v>20301</v>
      </c>
      <c r="D196" s="62" t="s">
        <v>757</v>
      </c>
      <c r="E196" s="57" t="s">
        <v>835</v>
      </c>
      <c r="F196" s="59" t="s">
        <v>1200</v>
      </c>
      <c r="G196" s="56" t="s">
        <v>1128</v>
      </c>
      <c r="H196" s="60" t="s">
        <v>1175</v>
      </c>
      <c r="I196" s="61">
        <v>6500</v>
      </c>
      <c r="J196" s="61">
        <f t="shared" si="4"/>
        <v>6500</v>
      </c>
      <c r="K196" s="55" t="s">
        <v>66</v>
      </c>
    </row>
    <row r="197" spans="2:11" ht="51">
      <c r="B197" s="63" t="s">
        <v>1126</v>
      </c>
      <c r="C197" s="58">
        <v>20301</v>
      </c>
      <c r="D197" s="62" t="s">
        <v>131</v>
      </c>
      <c r="E197" s="57" t="s">
        <v>120</v>
      </c>
      <c r="F197" s="59" t="s">
        <v>1201</v>
      </c>
      <c r="G197" s="56" t="s">
        <v>1128</v>
      </c>
      <c r="H197" s="60" t="s">
        <v>1175</v>
      </c>
      <c r="I197" s="61">
        <v>12</v>
      </c>
      <c r="J197" s="61">
        <f t="shared" si="4"/>
        <v>12</v>
      </c>
      <c r="K197" s="55" t="s">
        <v>66</v>
      </c>
    </row>
    <row r="198" spans="2:11" ht="25.5">
      <c r="B198" s="63" t="s">
        <v>1126</v>
      </c>
      <c r="C198" s="58">
        <v>20301</v>
      </c>
      <c r="D198" s="62" t="s">
        <v>72</v>
      </c>
      <c r="E198" s="57" t="s">
        <v>1202</v>
      </c>
      <c r="F198" s="59" t="s">
        <v>1203</v>
      </c>
      <c r="G198" s="56" t="s">
        <v>1128</v>
      </c>
      <c r="H198" s="60" t="s">
        <v>1175</v>
      </c>
      <c r="I198" s="61">
        <v>3500</v>
      </c>
      <c r="J198" s="61">
        <f t="shared" si="4"/>
        <v>3500</v>
      </c>
      <c r="K198" s="55" t="s">
        <v>66</v>
      </c>
    </row>
    <row r="199" spans="2:11" ht="16.5">
      <c r="B199" s="63" t="s">
        <v>1126</v>
      </c>
      <c r="C199" s="58">
        <v>20301</v>
      </c>
      <c r="D199" s="62" t="s">
        <v>96</v>
      </c>
      <c r="E199" s="57" t="s">
        <v>82</v>
      </c>
      <c r="F199" s="59" t="s">
        <v>1204</v>
      </c>
      <c r="G199" s="56" t="s">
        <v>1128</v>
      </c>
      <c r="H199" s="60" t="s">
        <v>1175</v>
      </c>
      <c r="I199" s="61">
        <v>3500</v>
      </c>
      <c r="J199" s="61">
        <f t="shared" si="4"/>
        <v>3500</v>
      </c>
      <c r="K199" s="55" t="s">
        <v>66</v>
      </c>
    </row>
    <row r="200" spans="2:11" ht="25.5">
      <c r="B200" s="63" t="s">
        <v>1126</v>
      </c>
      <c r="C200" s="58">
        <v>20301</v>
      </c>
      <c r="D200" s="62" t="s">
        <v>96</v>
      </c>
      <c r="E200" s="57" t="s">
        <v>95</v>
      </c>
      <c r="F200" s="59" t="s">
        <v>1205</v>
      </c>
      <c r="G200" s="56" t="s">
        <v>1128</v>
      </c>
      <c r="H200" s="60" t="s">
        <v>1175</v>
      </c>
      <c r="I200" s="61">
        <v>3500</v>
      </c>
      <c r="J200" s="61">
        <f t="shared" si="4"/>
        <v>3500</v>
      </c>
      <c r="K200" s="55" t="s">
        <v>66</v>
      </c>
    </row>
    <row r="201" spans="2:11" ht="25.5">
      <c r="B201" s="63" t="s">
        <v>1126</v>
      </c>
      <c r="C201" s="58">
        <v>20301</v>
      </c>
      <c r="D201" s="62" t="s">
        <v>96</v>
      </c>
      <c r="E201" s="57" t="s">
        <v>82</v>
      </c>
      <c r="F201" s="59" t="s">
        <v>1206</v>
      </c>
      <c r="G201" s="56" t="s">
        <v>1128</v>
      </c>
      <c r="H201" s="60" t="s">
        <v>1175</v>
      </c>
      <c r="I201" s="61">
        <v>2500</v>
      </c>
      <c r="J201" s="61">
        <f t="shared" si="4"/>
        <v>2500</v>
      </c>
      <c r="K201" s="55" t="s">
        <v>66</v>
      </c>
    </row>
    <row r="202" spans="2:11" ht="25.5">
      <c r="B202" s="63" t="s">
        <v>1126</v>
      </c>
      <c r="C202" s="58">
        <v>20301</v>
      </c>
      <c r="D202" s="62" t="s">
        <v>96</v>
      </c>
      <c r="E202" s="57" t="s">
        <v>79</v>
      </c>
      <c r="F202" s="59" t="s">
        <v>1207</v>
      </c>
      <c r="G202" s="56" t="s">
        <v>1128</v>
      </c>
      <c r="H202" s="60" t="s">
        <v>1175</v>
      </c>
      <c r="I202" s="61">
        <v>900</v>
      </c>
      <c r="J202" s="61">
        <f t="shared" si="4"/>
        <v>900</v>
      </c>
      <c r="K202" s="55" t="s">
        <v>66</v>
      </c>
    </row>
    <row r="203" spans="2:11" ht="25.5">
      <c r="B203" s="63" t="s">
        <v>1126</v>
      </c>
      <c r="C203" s="58">
        <v>20301</v>
      </c>
      <c r="D203" s="62" t="s">
        <v>78</v>
      </c>
      <c r="E203" s="57" t="s">
        <v>76</v>
      </c>
      <c r="F203" s="59" t="s">
        <v>1208</v>
      </c>
      <c r="G203" s="56" t="s">
        <v>1128</v>
      </c>
      <c r="H203" s="60" t="s">
        <v>1175</v>
      </c>
      <c r="I203" s="61">
        <v>1250</v>
      </c>
      <c r="J203" s="61">
        <f t="shared" si="4"/>
        <v>1250</v>
      </c>
      <c r="K203" s="55" t="s">
        <v>66</v>
      </c>
    </row>
    <row r="204" spans="2:11" ht="25.5">
      <c r="B204" s="63" t="s">
        <v>1126</v>
      </c>
      <c r="C204" s="58">
        <v>20301</v>
      </c>
      <c r="D204" s="62" t="s">
        <v>84</v>
      </c>
      <c r="E204" s="57" t="s">
        <v>113</v>
      </c>
      <c r="F204" s="59" t="s">
        <v>1209</v>
      </c>
      <c r="G204" s="56" t="s">
        <v>1128</v>
      </c>
      <c r="H204" s="60" t="s">
        <v>1175</v>
      </c>
      <c r="I204" s="61">
        <v>15500</v>
      </c>
      <c r="J204" s="61">
        <f t="shared" si="4"/>
        <v>15500</v>
      </c>
      <c r="K204" s="55" t="s">
        <v>66</v>
      </c>
    </row>
    <row r="205" spans="2:11" ht="25.5">
      <c r="B205" s="63" t="s">
        <v>1126</v>
      </c>
      <c r="C205" s="58">
        <v>20301</v>
      </c>
      <c r="D205" s="62" t="s">
        <v>84</v>
      </c>
      <c r="E205" s="57" t="s">
        <v>132</v>
      </c>
      <c r="F205" s="59" t="s">
        <v>1210</v>
      </c>
      <c r="G205" s="56" t="s">
        <v>1128</v>
      </c>
      <c r="H205" s="60" t="s">
        <v>1175</v>
      </c>
      <c r="I205" s="61">
        <v>18600</v>
      </c>
      <c r="J205" s="61">
        <f t="shared" si="4"/>
        <v>18600</v>
      </c>
      <c r="K205" s="55" t="s">
        <v>66</v>
      </c>
    </row>
    <row r="206" spans="2:11" ht="25.5">
      <c r="B206" s="63" t="s">
        <v>1126</v>
      </c>
      <c r="C206" s="58">
        <v>20301</v>
      </c>
      <c r="D206" s="62" t="s">
        <v>68</v>
      </c>
      <c r="E206" s="57" t="s">
        <v>76</v>
      </c>
      <c r="F206" s="59" t="s">
        <v>1211</v>
      </c>
      <c r="G206" s="56" t="s">
        <v>1128</v>
      </c>
      <c r="H206" s="60" t="s">
        <v>1175</v>
      </c>
      <c r="I206" s="61">
        <v>18500</v>
      </c>
      <c r="J206" s="61">
        <f t="shared" si="4"/>
        <v>18500</v>
      </c>
      <c r="K206" s="55" t="s">
        <v>66</v>
      </c>
    </row>
    <row r="207" spans="2:11" ht="25.5">
      <c r="B207" s="63" t="s">
        <v>1126</v>
      </c>
      <c r="C207" s="58">
        <v>20301</v>
      </c>
      <c r="D207" s="62" t="s">
        <v>88</v>
      </c>
      <c r="E207" s="57" t="s">
        <v>1212</v>
      </c>
      <c r="F207" s="59" t="s">
        <v>1213</v>
      </c>
      <c r="G207" s="56" t="s">
        <v>1128</v>
      </c>
      <c r="H207" s="60" t="s">
        <v>1175</v>
      </c>
      <c r="I207" s="61">
        <v>16500</v>
      </c>
      <c r="J207" s="61">
        <f t="shared" si="4"/>
        <v>16500</v>
      </c>
      <c r="K207" s="55" t="s">
        <v>66</v>
      </c>
    </row>
    <row r="208" spans="2:11" ht="25.5">
      <c r="B208" s="63" t="s">
        <v>1126</v>
      </c>
      <c r="C208" s="58">
        <v>20301</v>
      </c>
      <c r="D208" s="62" t="s">
        <v>128</v>
      </c>
      <c r="E208" s="57" t="s">
        <v>82</v>
      </c>
      <c r="F208" s="59" t="s">
        <v>1214</v>
      </c>
      <c r="G208" s="56" t="s">
        <v>1128</v>
      </c>
      <c r="H208" s="60" t="s">
        <v>1175</v>
      </c>
      <c r="I208" s="61">
        <v>12500</v>
      </c>
      <c r="J208" s="61">
        <f aca="true" t="shared" si="5" ref="J208:J239">H208*I208</f>
        <v>12500</v>
      </c>
      <c r="K208" s="55" t="s">
        <v>66</v>
      </c>
    </row>
    <row r="209" spans="2:11" ht="25.5">
      <c r="B209" s="63" t="s">
        <v>1126</v>
      </c>
      <c r="C209" s="58">
        <v>20301</v>
      </c>
      <c r="D209" s="62" t="s">
        <v>128</v>
      </c>
      <c r="E209" s="57" t="s">
        <v>82</v>
      </c>
      <c r="F209" s="59" t="s">
        <v>1215</v>
      </c>
      <c r="G209" s="56" t="s">
        <v>1128</v>
      </c>
      <c r="H209" s="60" t="s">
        <v>1175</v>
      </c>
      <c r="I209" s="61">
        <v>14500</v>
      </c>
      <c r="J209" s="61">
        <f t="shared" si="5"/>
        <v>14500</v>
      </c>
      <c r="K209" s="55" t="s">
        <v>66</v>
      </c>
    </row>
    <row r="210" spans="2:11" ht="25.5">
      <c r="B210" s="63" t="s">
        <v>1126</v>
      </c>
      <c r="C210" s="58">
        <v>20301</v>
      </c>
      <c r="D210" s="62" t="s">
        <v>119</v>
      </c>
      <c r="E210" s="57" t="s">
        <v>121</v>
      </c>
      <c r="F210" s="59" t="s">
        <v>1216</v>
      </c>
      <c r="G210" s="56" t="s">
        <v>1128</v>
      </c>
      <c r="H210" s="60" t="s">
        <v>1175</v>
      </c>
      <c r="I210" s="61">
        <v>6500</v>
      </c>
      <c r="J210" s="61">
        <f t="shared" si="5"/>
        <v>6500</v>
      </c>
      <c r="K210" s="55" t="s">
        <v>66</v>
      </c>
    </row>
    <row r="211" spans="2:11" ht="25.5">
      <c r="B211" s="63" t="s">
        <v>1126</v>
      </c>
      <c r="C211" s="58">
        <v>20301</v>
      </c>
      <c r="D211" s="62" t="s">
        <v>119</v>
      </c>
      <c r="E211" s="57" t="s">
        <v>121</v>
      </c>
      <c r="F211" s="59" t="s">
        <v>1217</v>
      </c>
      <c r="G211" s="56" t="s">
        <v>1128</v>
      </c>
      <c r="H211" s="60" t="s">
        <v>1175</v>
      </c>
      <c r="I211" s="61">
        <v>6800</v>
      </c>
      <c r="J211" s="61">
        <f t="shared" si="5"/>
        <v>6800</v>
      </c>
      <c r="K211" s="55" t="s">
        <v>66</v>
      </c>
    </row>
    <row r="212" spans="2:11" ht="38.25">
      <c r="B212" s="63" t="s">
        <v>1126</v>
      </c>
      <c r="C212" s="58">
        <v>20301</v>
      </c>
      <c r="D212" s="62" t="s">
        <v>84</v>
      </c>
      <c r="E212" s="57" t="s">
        <v>1218</v>
      </c>
      <c r="F212" s="59" t="s">
        <v>1219</v>
      </c>
      <c r="G212" s="56" t="s">
        <v>1128</v>
      </c>
      <c r="H212" s="60" t="s">
        <v>1175</v>
      </c>
      <c r="I212" s="61">
        <v>25000</v>
      </c>
      <c r="J212" s="61">
        <f t="shared" si="5"/>
        <v>25000</v>
      </c>
      <c r="K212" s="55" t="s">
        <v>66</v>
      </c>
    </row>
    <row r="213" spans="2:11" ht="38.25">
      <c r="B213" s="63" t="s">
        <v>1126</v>
      </c>
      <c r="C213" s="58">
        <v>20301</v>
      </c>
      <c r="D213" s="62" t="s">
        <v>84</v>
      </c>
      <c r="E213" s="57" t="s">
        <v>1218</v>
      </c>
      <c r="F213" s="59" t="s">
        <v>1220</v>
      </c>
      <c r="G213" s="56" t="s">
        <v>1128</v>
      </c>
      <c r="H213" s="60" t="s">
        <v>1175</v>
      </c>
      <c r="I213" s="61">
        <v>22000</v>
      </c>
      <c r="J213" s="61">
        <f t="shared" si="5"/>
        <v>22000</v>
      </c>
      <c r="K213" s="55" t="s">
        <v>66</v>
      </c>
    </row>
    <row r="214" spans="2:11" ht="38.25">
      <c r="B214" s="63" t="s">
        <v>1126</v>
      </c>
      <c r="C214" s="58">
        <v>20301</v>
      </c>
      <c r="D214" s="62" t="s">
        <v>84</v>
      </c>
      <c r="E214" s="57" t="s">
        <v>1218</v>
      </c>
      <c r="F214" s="59" t="s">
        <v>1221</v>
      </c>
      <c r="G214" s="56" t="s">
        <v>1128</v>
      </c>
      <c r="H214" s="60" t="s">
        <v>1175</v>
      </c>
      <c r="I214" s="61">
        <v>24000</v>
      </c>
      <c r="J214" s="61">
        <f t="shared" si="5"/>
        <v>24000</v>
      </c>
      <c r="K214" s="55" t="s">
        <v>66</v>
      </c>
    </row>
    <row r="215" spans="2:11" ht="76.5">
      <c r="B215" s="63" t="s">
        <v>1126</v>
      </c>
      <c r="C215" s="58">
        <v>20301</v>
      </c>
      <c r="D215" s="62" t="s">
        <v>128</v>
      </c>
      <c r="E215" s="57" t="s">
        <v>82</v>
      </c>
      <c r="F215" s="59" t="s">
        <v>1222</v>
      </c>
      <c r="G215" s="56" t="s">
        <v>1128</v>
      </c>
      <c r="H215" s="60" t="s">
        <v>1175</v>
      </c>
      <c r="I215" s="61">
        <v>32321.16</v>
      </c>
      <c r="J215" s="61">
        <f t="shared" si="5"/>
        <v>32321.16</v>
      </c>
      <c r="K215" s="55" t="s">
        <v>66</v>
      </c>
    </row>
    <row r="216" spans="2:11" ht="76.5">
      <c r="B216" s="63" t="s">
        <v>1126</v>
      </c>
      <c r="C216" s="58">
        <v>20301</v>
      </c>
      <c r="D216" s="62" t="s">
        <v>131</v>
      </c>
      <c r="E216" s="57" t="s">
        <v>120</v>
      </c>
      <c r="F216" s="59" t="s">
        <v>1223</v>
      </c>
      <c r="G216" s="56" t="s">
        <v>1128</v>
      </c>
      <c r="H216" s="60" t="s">
        <v>1175</v>
      </c>
      <c r="I216" s="61">
        <v>5.01</v>
      </c>
      <c r="J216" s="61">
        <f t="shared" si="5"/>
        <v>5.01</v>
      </c>
      <c r="K216" s="55" t="s">
        <v>66</v>
      </c>
    </row>
    <row r="217" spans="2:11" ht="63.75">
      <c r="B217" s="63" t="s">
        <v>1126</v>
      </c>
      <c r="C217" s="58">
        <v>20301</v>
      </c>
      <c r="D217" s="62" t="s">
        <v>72</v>
      </c>
      <c r="E217" s="57" t="s">
        <v>276</v>
      </c>
      <c r="F217" s="59" t="s">
        <v>1224</v>
      </c>
      <c r="G217" s="56" t="s">
        <v>1128</v>
      </c>
      <c r="H217" s="60" t="s">
        <v>1175</v>
      </c>
      <c r="I217" s="61">
        <v>17211.15</v>
      </c>
      <c r="J217" s="61">
        <f t="shared" si="5"/>
        <v>17211.15</v>
      </c>
      <c r="K217" s="55" t="s">
        <v>66</v>
      </c>
    </row>
    <row r="218" spans="2:11" ht="63.75">
      <c r="B218" s="63" t="s">
        <v>1126</v>
      </c>
      <c r="C218" s="58">
        <v>20301</v>
      </c>
      <c r="D218" s="62" t="s">
        <v>72</v>
      </c>
      <c r="E218" s="57" t="s">
        <v>276</v>
      </c>
      <c r="F218" s="59" t="s">
        <v>1225</v>
      </c>
      <c r="G218" s="56" t="s">
        <v>1128</v>
      </c>
      <c r="H218" s="60" t="s">
        <v>1175</v>
      </c>
      <c r="I218" s="61">
        <v>11807.29</v>
      </c>
      <c r="J218" s="61">
        <f t="shared" si="5"/>
        <v>11807.29</v>
      </c>
      <c r="K218" s="55" t="s">
        <v>66</v>
      </c>
    </row>
    <row r="219" spans="2:11" ht="76.5">
      <c r="B219" s="63" t="s">
        <v>1126</v>
      </c>
      <c r="C219" s="58">
        <v>20301</v>
      </c>
      <c r="D219" s="62" t="s">
        <v>90</v>
      </c>
      <c r="E219" s="57" t="s">
        <v>418</v>
      </c>
      <c r="F219" s="59" t="s">
        <v>946</v>
      </c>
      <c r="G219" s="56" t="s">
        <v>1128</v>
      </c>
      <c r="H219" s="60" t="s">
        <v>1175</v>
      </c>
      <c r="I219" s="61">
        <v>9000</v>
      </c>
      <c r="J219" s="61">
        <f t="shared" si="5"/>
        <v>9000</v>
      </c>
      <c r="K219" s="55" t="s">
        <v>66</v>
      </c>
    </row>
    <row r="220" spans="2:11" ht="51">
      <c r="B220" s="63" t="s">
        <v>1126</v>
      </c>
      <c r="C220" s="58">
        <v>20301</v>
      </c>
      <c r="D220" s="62" t="s">
        <v>1226</v>
      </c>
      <c r="E220" s="57" t="s">
        <v>105</v>
      </c>
      <c r="F220" s="59" t="s">
        <v>1227</v>
      </c>
      <c r="G220" s="56" t="s">
        <v>1128</v>
      </c>
      <c r="H220" s="60" t="s">
        <v>1175</v>
      </c>
      <c r="I220" s="61">
        <v>17000</v>
      </c>
      <c r="J220" s="61">
        <f t="shared" si="5"/>
        <v>17000</v>
      </c>
      <c r="K220" s="55" t="s">
        <v>66</v>
      </c>
    </row>
    <row r="221" spans="2:11" ht="38.25">
      <c r="B221" s="63" t="s">
        <v>1126</v>
      </c>
      <c r="C221" s="58">
        <v>20301</v>
      </c>
      <c r="D221" s="62" t="s">
        <v>128</v>
      </c>
      <c r="E221" s="57" t="s">
        <v>1228</v>
      </c>
      <c r="F221" s="59" t="s">
        <v>1229</v>
      </c>
      <c r="G221" s="56" t="s">
        <v>1128</v>
      </c>
      <c r="H221" s="60" t="s">
        <v>1175</v>
      </c>
      <c r="I221" s="61">
        <v>22000</v>
      </c>
      <c r="J221" s="61">
        <f t="shared" si="5"/>
        <v>22000</v>
      </c>
      <c r="K221" s="55" t="s">
        <v>66</v>
      </c>
    </row>
    <row r="222" spans="2:11" ht="38.25">
      <c r="B222" s="63" t="s">
        <v>1126</v>
      </c>
      <c r="C222" s="58">
        <v>20301</v>
      </c>
      <c r="D222" s="62" t="s">
        <v>128</v>
      </c>
      <c r="E222" s="57" t="s">
        <v>1228</v>
      </c>
      <c r="F222" s="59" t="s">
        <v>1230</v>
      </c>
      <c r="G222" s="56" t="s">
        <v>1128</v>
      </c>
      <c r="H222" s="60" t="s">
        <v>1175</v>
      </c>
      <c r="I222" s="61">
        <v>32000</v>
      </c>
      <c r="J222" s="61">
        <f t="shared" si="5"/>
        <v>32000</v>
      </c>
      <c r="K222" s="55" t="s">
        <v>66</v>
      </c>
    </row>
    <row r="223" spans="2:11" ht="38.25">
      <c r="B223" s="63" t="s">
        <v>1126</v>
      </c>
      <c r="C223" s="58">
        <v>20301</v>
      </c>
      <c r="D223" s="62" t="s">
        <v>128</v>
      </c>
      <c r="E223" s="57" t="s">
        <v>1228</v>
      </c>
      <c r="F223" s="59" t="s">
        <v>1231</v>
      </c>
      <c r="G223" s="56" t="s">
        <v>1128</v>
      </c>
      <c r="H223" s="60" t="s">
        <v>1175</v>
      </c>
      <c r="I223" s="61">
        <v>35000</v>
      </c>
      <c r="J223" s="61">
        <f t="shared" si="5"/>
        <v>35000</v>
      </c>
      <c r="K223" s="55" t="s">
        <v>66</v>
      </c>
    </row>
    <row r="224" spans="2:11" ht="25.5">
      <c r="B224" s="63" t="s">
        <v>1126</v>
      </c>
      <c r="C224" s="58">
        <v>20301</v>
      </c>
      <c r="D224" s="62" t="s">
        <v>128</v>
      </c>
      <c r="E224" s="57" t="s">
        <v>1232</v>
      </c>
      <c r="F224" s="59" t="s">
        <v>1233</v>
      </c>
      <c r="G224" s="56" t="s">
        <v>1128</v>
      </c>
      <c r="H224" s="60" t="s">
        <v>1175</v>
      </c>
      <c r="I224" s="61">
        <v>4500</v>
      </c>
      <c r="J224" s="61">
        <f t="shared" si="5"/>
        <v>4500</v>
      </c>
      <c r="K224" s="55" t="s">
        <v>66</v>
      </c>
    </row>
    <row r="225" spans="2:11" ht="76.5">
      <c r="B225" s="63" t="s">
        <v>1126</v>
      </c>
      <c r="C225" s="58">
        <v>20301</v>
      </c>
      <c r="D225" s="62"/>
      <c r="E225" s="57"/>
      <c r="F225" s="59" t="s">
        <v>1234</v>
      </c>
      <c r="G225" s="56" t="s">
        <v>1128</v>
      </c>
      <c r="H225" s="60" t="s">
        <v>1175</v>
      </c>
      <c r="I225" s="61">
        <v>6500</v>
      </c>
      <c r="J225" s="61">
        <f t="shared" si="5"/>
        <v>6500</v>
      </c>
      <c r="K225" s="55" t="s">
        <v>66</v>
      </c>
    </row>
    <row r="226" spans="2:11" ht="178.5">
      <c r="B226" s="63" t="s">
        <v>1126</v>
      </c>
      <c r="C226" s="58">
        <v>20301</v>
      </c>
      <c r="D226" s="62"/>
      <c r="E226" s="57"/>
      <c r="F226" s="59" t="s">
        <v>1235</v>
      </c>
      <c r="G226" s="56" t="s">
        <v>1128</v>
      </c>
      <c r="H226" s="60" t="s">
        <v>1175</v>
      </c>
      <c r="I226" s="61">
        <v>6000</v>
      </c>
      <c r="J226" s="61">
        <f t="shared" si="5"/>
        <v>6000</v>
      </c>
      <c r="K226" s="55" t="s">
        <v>66</v>
      </c>
    </row>
    <row r="227" spans="2:11" ht="51">
      <c r="B227" s="63" t="s">
        <v>1126</v>
      </c>
      <c r="C227" s="58">
        <v>20301</v>
      </c>
      <c r="D227" s="62" t="s">
        <v>244</v>
      </c>
      <c r="E227" s="57" t="s">
        <v>93</v>
      </c>
      <c r="F227" s="59" t="s">
        <v>1236</v>
      </c>
      <c r="G227" s="56" t="s">
        <v>1128</v>
      </c>
      <c r="H227" s="60" t="s">
        <v>1175</v>
      </c>
      <c r="I227" s="61">
        <v>900</v>
      </c>
      <c r="J227" s="61">
        <f t="shared" si="5"/>
        <v>900</v>
      </c>
      <c r="K227" s="55" t="s">
        <v>66</v>
      </c>
    </row>
    <row r="228" spans="2:11" ht="76.5">
      <c r="B228" s="63" t="s">
        <v>1126</v>
      </c>
      <c r="C228" s="58">
        <v>20301</v>
      </c>
      <c r="D228" s="62" t="s">
        <v>72</v>
      </c>
      <c r="E228" s="57" t="s">
        <v>276</v>
      </c>
      <c r="F228" s="59" t="s">
        <v>1237</v>
      </c>
      <c r="G228" s="56" t="s">
        <v>1128</v>
      </c>
      <c r="H228" s="60" t="s">
        <v>1175</v>
      </c>
      <c r="I228" s="61">
        <v>40000</v>
      </c>
      <c r="J228" s="61">
        <f t="shared" si="5"/>
        <v>40000</v>
      </c>
      <c r="K228" s="55" t="s">
        <v>66</v>
      </c>
    </row>
    <row r="229" spans="2:11" ht="38.25">
      <c r="B229" s="63" t="s">
        <v>1126</v>
      </c>
      <c r="C229" s="58">
        <v>20301</v>
      </c>
      <c r="D229" s="62" t="s">
        <v>84</v>
      </c>
      <c r="E229" s="57" t="s">
        <v>1238</v>
      </c>
      <c r="F229" s="59" t="s">
        <v>1239</v>
      </c>
      <c r="G229" s="56" t="s">
        <v>1128</v>
      </c>
      <c r="H229" s="60" t="s">
        <v>1175</v>
      </c>
      <c r="I229" s="61">
        <v>45000</v>
      </c>
      <c r="J229" s="61">
        <f t="shared" si="5"/>
        <v>45000</v>
      </c>
      <c r="K229" s="55" t="s">
        <v>66</v>
      </c>
    </row>
    <row r="230" spans="2:11" ht="38.25">
      <c r="B230" s="63" t="s">
        <v>1126</v>
      </c>
      <c r="C230" s="58">
        <v>20301</v>
      </c>
      <c r="D230" s="62" t="s">
        <v>72</v>
      </c>
      <c r="E230" s="57" t="s">
        <v>1240</v>
      </c>
      <c r="F230" s="59" t="s">
        <v>1241</v>
      </c>
      <c r="G230" s="56" t="s">
        <v>1128</v>
      </c>
      <c r="H230" s="60" t="s">
        <v>1175</v>
      </c>
      <c r="I230" s="61">
        <v>6000</v>
      </c>
      <c r="J230" s="61">
        <f t="shared" si="5"/>
        <v>6000</v>
      </c>
      <c r="K230" s="55" t="s">
        <v>66</v>
      </c>
    </row>
    <row r="231" spans="2:11" ht="25.5">
      <c r="B231" s="63" t="s">
        <v>1126</v>
      </c>
      <c r="C231" s="58">
        <v>20301</v>
      </c>
      <c r="D231" s="62" t="s">
        <v>88</v>
      </c>
      <c r="E231" s="57" t="s">
        <v>76</v>
      </c>
      <c r="F231" s="59" t="s">
        <v>1242</v>
      </c>
      <c r="G231" s="56" t="s">
        <v>1128</v>
      </c>
      <c r="H231" s="60" t="s">
        <v>1175</v>
      </c>
      <c r="I231" s="61">
        <v>10000</v>
      </c>
      <c r="J231" s="61">
        <f t="shared" si="5"/>
        <v>10000</v>
      </c>
      <c r="K231" s="55" t="s">
        <v>66</v>
      </c>
    </row>
    <row r="232" spans="2:11" ht="25.5">
      <c r="B232" s="63" t="s">
        <v>1126</v>
      </c>
      <c r="C232" s="58">
        <v>20301</v>
      </c>
      <c r="D232" s="62" t="s">
        <v>88</v>
      </c>
      <c r="E232" s="57" t="s">
        <v>76</v>
      </c>
      <c r="F232" s="59" t="s">
        <v>1243</v>
      </c>
      <c r="G232" s="56" t="s">
        <v>1128</v>
      </c>
      <c r="H232" s="60" t="s">
        <v>1175</v>
      </c>
      <c r="I232" s="61">
        <v>7000</v>
      </c>
      <c r="J232" s="61">
        <f t="shared" si="5"/>
        <v>7000</v>
      </c>
      <c r="K232" s="55" t="s">
        <v>66</v>
      </c>
    </row>
    <row r="233" spans="2:11" ht="51">
      <c r="B233" s="63" t="s">
        <v>1126</v>
      </c>
      <c r="C233" s="58">
        <v>20301</v>
      </c>
      <c r="D233" s="62" t="s">
        <v>119</v>
      </c>
      <c r="E233" s="57" t="s">
        <v>76</v>
      </c>
      <c r="F233" s="59" t="s">
        <v>1244</v>
      </c>
      <c r="G233" s="56" t="s">
        <v>1128</v>
      </c>
      <c r="H233" s="60" t="s">
        <v>1175</v>
      </c>
      <c r="I233" s="61">
        <v>500</v>
      </c>
      <c r="J233" s="61">
        <f t="shared" si="5"/>
        <v>500</v>
      </c>
      <c r="K233" s="55" t="s">
        <v>66</v>
      </c>
    </row>
    <row r="234" spans="2:11" ht="25.5">
      <c r="B234" s="63" t="s">
        <v>1126</v>
      </c>
      <c r="C234" s="58">
        <v>20301</v>
      </c>
      <c r="D234" s="62" t="s">
        <v>137</v>
      </c>
      <c r="E234" s="57" t="s">
        <v>76</v>
      </c>
      <c r="F234" s="59" t="s">
        <v>1245</v>
      </c>
      <c r="G234" s="56" t="s">
        <v>1128</v>
      </c>
      <c r="H234" s="60" t="s">
        <v>1175</v>
      </c>
      <c r="I234" s="61">
        <v>8000</v>
      </c>
      <c r="J234" s="61">
        <f t="shared" si="5"/>
        <v>8000</v>
      </c>
      <c r="K234" s="55" t="s">
        <v>66</v>
      </c>
    </row>
    <row r="235" spans="2:11" ht="114.75">
      <c r="B235" s="63" t="s">
        <v>1126</v>
      </c>
      <c r="C235" s="58">
        <v>20301</v>
      </c>
      <c r="D235" s="62"/>
      <c r="E235" s="57"/>
      <c r="F235" s="59" t="s">
        <v>1246</v>
      </c>
      <c r="G235" s="56" t="s">
        <v>1128</v>
      </c>
      <c r="H235" s="60" t="s">
        <v>1175</v>
      </c>
      <c r="I235" s="61">
        <v>22000</v>
      </c>
      <c r="J235" s="61">
        <f t="shared" si="5"/>
        <v>22000</v>
      </c>
      <c r="K235" s="55" t="s">
        <v>66</v>
      </c>
    </row>
    <row r="236" spans="2:11" ht="25.5">
      <c r="B236" s="63" t="s">
        <v>1126</v>
      </c>
      <c r="C236" s="58">
        <v>20301</v>
      </c>
      <c r="D236" s="62" t="s">
        <v>137</v>
      </c>
      <c r="E236" s="57" t="s">
        <v>142</v>
      </c>
      <c r="F236" s="59" t="s">
        <v>1247</v>
      </c>
      <c r="G236" s="56" t="s">
        <v>1128</v>
      </c>
      <c r="H236" s="60" t="s">
        <v>1175</v>
      </c>
      <c r="I236" s="61">
        <v>8000</v>
      </c>
      <c r="J236" s="61">
        <f t="shared" si="5"/>
        <v>8000</v>
      </c>
      <c r="K236" s="55" t="s">
        <v>66</v>
      </c>
    </row>
    <row r="237" spans="2:11" ht="38.25">
      <c r="B237" s="63" t="s">
        <v>1126</v>
      </c>
      <c r="C237" s="58">
        <v>20301</v>
      </c>
      <c r="D237" s="62" t="s">
        <v>128</v>
      </c>
      <c r="E237" s="57" t="s">
        <v>1248</v>
      </c>
      <c r="F237" s="59" t="s">
        <v>1249</v>
      </c>
      <c r="G237" s="56" t="s">
        <v>1128</v>
      </c>
      <c r="H237" s="60" t="s">
        <v>1175</v>
      </c>
      <c r="I237" s="61">
        <v>6000</v>
      </c>
      <c r="J237" s="61">
        <f t="shared" si="5"/>
        <v>6000</v>
      </c>
      <c r="K237" s="55" t="s">
        <v>66</v>
      </c>
    </row>
    <row r="238" spans="2:11" ht="51">
      <c r="B238" s="63" t="s">
        <v>1126</v>
      </c>
      <c r="C238" s="58">
        <v>20301</v>
      </c>
      <c r="D238" s="62" t="s">
        <v>73</v>
      </c>
      <c r="E238" s="57" t="s">
        <v>156</v>
      </c>
      <c r="F238" s="59" t="s">
        <v>1250</v>
      </c>
      <c r="G238" s="56" t="s">
        <v>1128</v>
      </c>
      <c r="H238" s="60" t="s">
        <v>1175</v>
      </c>
      <c r="I238" s="61">
        <v>120000</v>
      </c>
      <c r="J238" s="61">
        <f t="shared" si="5"/>
        <v>120000</v>
      </c>
      <c r="K238" s="55" t="s">
        <v>66</v>
      </c>
    </row>
    <row r="239" spans="2:11" ht="76.5">
      <c r="B239" s="63" t="s">
        <v>1126</v>
      </c>
      <c r="C239" s="58">
        <v>20301</v>
      </c>
      <c r="D239" s="62" t="s">
        <v>128</v>
      </c>
      <c r="E239" s="57" t="s">
        <v>240</v>
      </c>
      <c r="F239" s="59" t="s">
        <v>938</v>
      </c>
      <c r="G239" s="56" t="s">
        <v>94</v>
      </c>
      <c r="H239" s="60">
        <v>500</v>
      </c>
      <c r="I239" s="61">
        <v>26193.38</v>
      </c>
      <c r="J239" s="61">
        <f t="shared" si="5"/>
        <v>13096690</v>
      </c>
      <c r="K239" s="55" t="s">
        <v>66</v>
      </c>
    </row>
    <row r="240" spans="2:11" ht="76.5">
      <c r="B240" s="63" t="s">
        <v>1126</v>
      </c>
      <c r="C240" s="58">
        <v>20301</v>
      </c>
      <c r="D240" s="62" t="s">
        <v>128</v>
      </c>
      <c r="E240" s="57" t="s">
        <v>82</v>
      </c>
      <c r="F240" s="59" t="s">
        <v>939</v>
      </c>
      <c r="G240" s="56" t="s">
        <v>94</v>
      </c>
      <c r="H240" s="60">
        <v>500</v>
      </c>
      <c r="I240" s="61">
        <v>31807</v>
      </c>
      <c r="J240" s="61">
        <f aca="true" t="shared" si="6" ref="J240:J271">H240*I240</f>
        <v>15903500</v>
      </c>
      <c r="K240" s="55" t="s">
        <v>66</v>
      </c>
    </row>
    <row r="241" spans="2:11" ht="63.75">
      <c r="B241" s="63" t="s">
        <v>1126</v>
      </c>
      <c r="C241" s="58">
        <v>20301</v>
      </c>
      <c r="D241" s="62" t="s">
        <v>131</v>
      </c>
      <c r="E241" s="57" t="s">
        <v>120</v>
      </c>
      <c r="F241" s="59" t="s">
        <v>940</v>
      </c>
      <c r="G241" s="56" t="s">
        <v>94</v>
      </c>
      <c r="H241" s="60">
        <v>90000</v>
      </c>
      <c r="I241" s="61">
        <v>4.45</v>
      </c>
      <c r="J241" s="61">
        <f t="shared" si="6"/>
        <v>400500</v>
      </c>
      <c r="K241" s="55" t="s">
        <v>66</v>
      </c>
    </row>
    <row r="242" spans="2:11" ht="76.5">
      <c r="B242" s="63" t="s">
        <v>1126</v>
      </c>
      <c r="C242" s="58">
        <v>20301</v>
      </c>
      <c r="D242" s="62" t="s">
        <v>941</v>
      </c>
      <c r="E242" s="57" t="s">
        <v>76</v>
      </c>
      <c r="F242" s="59" t="s">
        <v>942</v>
      </c>
      <c r="G242" s="56" t="s">
        <v>94</v>
      </c>
      <c r="H242" s="60">
        <v>20</v>
      </c>
      <c r="I242" s="61">
        <v>8500</v>
      </c>
      <c r="J242" s="61">
        <f t="shared" si="6"/>
        <v>170000</v>
      </c>
      <c r="K242" s="55" t="s">
        <v>66</v>
      </c>
    </row>
    <row r="243" spans="2:11" ht="51">
      <c r="B243" s="63" t="s">
        <v>1126</v>
      </c>
      <c r="C243" s="58">
        <v>20301</v>
      </c>
      <c r="D243" s="62" t="s">
        <v>170</v>
      </c>
      <c r="E243" s="57" t="s">
        <v>132</v>
      </c>
      <c r="F243" s="59" t="s">
        <v>943</v>
      </c>
      <c r="G243" s="56" t="s">
        <v>94</v>
      </c>
      <c r="H243" s="60">
        <v>100</v>
      </c>
      <c r="I243" s="61">
        <v>32995.98</v>
      </c>
      <c r="J243" s="61">
        <f t="shared" si="6"/>
        <v>3299598.0000000005</v>
      </c>
      <c r="K243" s="55" t="s">
        <v>66</v>
      </c>
    </row>
    <row r="244" spans="2:11" ht="51">
      <c r="B244" s="63" t="s">
        <v>1126</v>
      </c>
      <c r="C244" s="58">
        <v>20301</v>
      </c>
      <c r="D244" s="62" t="s">
        <v>170</v>
      </c>
      <c r="E244" s="57" t="s">
        <v>132</v>
      </c>
      <c r="F244" s="59" t="s">
        <v>944</v>
      </c>
      <c r="G244" s="56" t="s">
        <v>94</v>
      </c>
      <c r="H244" s="60">
        <v>100</v>
      </c>
      <c r="I244" s="61">
        <v>28343.25</v>
      </c>
      <c r="J244" s="61">
        <f t="shared" si="6"/>
        <v>2834325</v>
      </c>
      <c r="K244" s="55" t="s">
        <v>66</v>
      </c>
    </row>
    <row r="245" spans="2:11" ht="267.75">
      <c r="B245" s="63" t="s">
        <v>1126</v>
      </c>
      <c r="C245" s="58">
        <v>20301</v>
      </c>
      <c r="D245" s="62" t="s">
        <v>81</v>
      </c>
      <c r="E245" s="57" t="s">
        <v>773</v>
      </c>
      <c r="F245" s="59" t="s">
        <v>945</v>
      </c>
      <c r="G245" s="56" t="s">
        <v>94</v>
      </c>
      <c r="H245" s="60">
        <v>100</v>
      </c>
      <c r="I245" s="61">
        <v>22000</v>
      </c>
      <c r="J245" s="61">
        <f t="shared" si="6"/>
        <v>2200000</v>
      </c>
      <c r="K245" s="55" t="s">
        <v>66</v>
      </c>
    </row>
    <row r="246" spans="2:11" ht="76.5">
      <c r="B246" s="63" t="s">
        <v>1126</v>
      </c>
      <c r="C246" s="58">
        <v>20301</v>
      </c>
      <c r="D246" s="62" t="s">
        <v>90</v>
      </c>
      <c r="E246" s="57" t="s">
        <v>418</v>
      </c>
      <c r="F246" s="59" t="s">
        <v>946</v>
      </c>
      <c r="G246" s="56" t="s">
        <v>94</v>
      </c>
      <c r="H246" s="60">
        <v>300</v>
      </c>
      <c r="I246" s="61">
        <v>2500</v>
      </c>
      <c r="J246" s="61">
        <f t="shared" si="6"/>
        <v>750000</v>
      </c>
      <c r="K246" s="55" t="s">
        <v>66</v>
      </c>
    </row>
    <row r="247" spans="2:11" ht="140.25">
      <c r="B247" s="63" t="s">
        <v>1126</v>
      </c>
      <c r="C247" s="58">
        <v>20301</v>
      </c>
      <c r="D247" s="62" t="s">
        <v>128</v>
      </c>
      <c r="E247" s="57" t="s">
        <v>89</v>
      </c>
      <c r="F247" s="59" t="s">
        <v>1251</v>
      </c>
      <c r="G247" s="56" t="s">
        <v>1128</v>
      </c>
      <c r="H247" s="60" t="s">
        <v>292</v>
      </c>
      <c r="I247" s="61">
        <v>1293.95</v>
      </c>
      <c r="J247" s="61">
        <f t="shared" si="6"/>
        <v>388185</v>
      </c>
      <c r="K247" s="55" t="s">
        <v>66</v>
      </c>
    </row>
    <row r="248" spans="2:11" ht="114.75">
      <c r="B248" s="63" t="s">
        <v>1126</v>
      </c>
      <c r="C248" s="58">
        <v>20301</v>
      </c>
      <c r="D248" s="62" t="s">
        <v>151</v>
      </c>
      <c r="E248" s="57" t="s">
        <v>82</v>
      </c>
      <c r="F248" s="59" t="s">
        <v>1252</v>
      </c>
      <c r="G248" s="56" t="s">
        <v>1128</v>
      </c>
      <c r="H248" s="60" t="s">
        <v>84</v>
      </c>
      <c r="I248" s="61">
        <v>211.45</v>
      </c>
      <c r="J248" s="61">
        <f t="shared" si="6"/>
        <v>21145</v>
      </c>
      <c r="K248" s="55" t="s">
        <v>66</v>
      </c>
    </row>
    <row r="249" spans="2:11" ht="127.5">
      <c r="B249" s="63" t="s">
        <v>1126</v>
      </c>
      <c r="C249" s="58">
        <v>20301</v>
      </c>
      <c r="D249" s="62" t="s">
        <v>151</v>
      </c>
      <c r="E249" s="57" t="s">
        <v>82</v>
      </c>
      <c r="F249" s="59" t="s">
        <v>1253</v>
      </c>
      <c r="G249" s="56" t="s">
        <v>1128</v>
      </c>
      <c r="H249" s="60" t="s">
        <v>107</v>
      </c>
      <c r="I249" s="61">
        <v>797.87</v>
      </c>
      <c r="J249" s="61">
        <f t="shared" si="6"/>
        <v>159574</v>
      </c>
      <c r="K249" s="55" t="s">
        <v>66</v>
      </c>
    </row>
    <row r="250" spans="2:11" ht="127.5">
      <c r="B250" s="63" t="s">
        <v>1126</v>
      </c>
      <c r="C250" s="58">
        <v>20301</v>
      </c>
      <c r="D250" s="62" t="s">
        <v>151</v>
      </c>
      <c r="E250" s="57" t="s">
        <v>82</v>
      </c>
      <c r="F250" s="59" t="s">
        <v>1254</v>
      </c>
      <c r="G250" s="56" t="s">
        <v>1128</v>
      </c>
      <c r="H250" s="60" t="s">
        <v>107</v>
      </c>
      <c r="I250" s="61">
        <v>978.83</v>
      </c>
      <c r="J250" s="61">
        <f t="shared" si="6"/>
        <v>195766</v>
      </c>
      <c r="K250" s="55" t="s">
        <v>66</v>
      </c>
    </row>
    <row r="251" spans="2:11" ht="114.75">
      <c r="B251" s="63" t="s">
        <v>1126</v>
      </c>
      <c r="C251" s="58">
        <v>20301</v>
      </c>
      <c r="D251" s="62" t="s">
        <v>151</v>
      </c>
      <c r="E251" s="57" t="s">
        <v>82</v>
      </c>
      <c r="F251" s="59" t="s">
        <v>1255</v>
      </c>
      <c r="G251" s="56" t="s">
        <v>1128</v>
      </c>
      <c r="H251" s="60" t="s">
        <v>84</v>
      </c>
      <c r="I251" s="61">
        <v>1064.37</v>
      </c>
      <c r="J251" s="61">
        <f t="shared" si="6"/>
        <v>106436.99999999999</v>
      </c>
      <c r="K251" s="55" t="s">
        <v>66</v>
      </c>
    </row>
    <row r="252" spans="2:11" ht="127.5">
      <c r="B252" s="63" t="s">
        <v>1126</v>
      </c>
      <c r="C252" s="58">
        <v>20301</v>
      </c>
      <c r="D252" s="62" t="s">
        <v>151</v>
      </c>
      <c r="E252" s="57" t="s">
        <v>82</v>
      </c>
      <c r="F252" s="59" t="s">
        <v>1256</v>
      </c>
      <c r="G252" s="56" t="s">
        <v>1128</v>
      </c>
      <c r="H252" s="60" t="s">
        <v>84</v>
      </c>
      <c r="I252" s="61">
        <v>2983.55</v>
      </c>
      <c r="J252" s="61">
        <f t="shared" si="6"/>
        <v>298355</v>
      </c>
      <c r="K252" s="55" t="s">
        <v>66</v>
      </c>
    </row>
    <row r="253" spans="2:11" ht="114.75">
      <c r="B253" s="63" t="s">
        <v>1126</v>
      </c>
      <c r="C253" s="58">
        <v>20301</v>
      </c>
      <c r="D253" s="62" t="s">
        <v>151</v>
      </c>
      <c r="E253" s="57" t="s">
        <v>82</v>
      </c>
      <c r="F253" s="59" t="s">
        <v>1257</v>
      </c>
      <c r="G253" s="56" t="s">
        <v>1128</v>
      </c>
      <c r="H253" s="60" t="s">
        <v>84</v>
      </c>
      <c r="I253" s="61">
        <v>4567.65</v>
      </c>
      <c r="J253" s="61">
        <f t="shared" si="6"/>
        <v>456764.99999999994</v>
      </c>
      <c r="K253" s="55" t="s">
        <v>66</v>
      </c>
    </row>
    <row r="254" spans="2:11" ht="89.25">
      <c r="B254" s="63" t="s">
        <v>1126</v>
      </c>
      <c r="C254" s="58">
        <v>20301</v>
      </c>
      <c r="D254" s="62" t="s">
        <v>1258</v>
      </c>
      <c r="E254" s="57" t="s">
        <v>77</v>
      </c>
      <c r="F254" s="59" t="s">
        <v>1259</v>
      </c>
      <c r="G254" s="56" t="s">
        <v>1128</v>
      </c>
      <c r="H254" s="60" t="s">
        <v>296</v>
      </c>
      <c r="I254" s="61">
        <v>1281.88</v>
      </c>
      <c r="J254" s="61">
        <f t="shared" si="6"/>
        <v>64094.00000000001</v>
      </c>
      <c r="K254" s="55" t="s">
        <v>66</v>
      </c>
    </row>
    <row r="255" spans="2:11" ht="89.25">
      <c r="B255" s="63" t="s">
        <v>1126</v>
      </c>
      <c r="C255" s="58">
        <v>20301</v>
      </c>
      <c r="D255" s="62" t="s">
        <v>1258</v>
      </c>
      <c r="E255" s="57" t="s">
        <v>77</v>
      </c>
      <c r="F255" s="59" t="s">
        <v>1260</v>
      </c>
      <c r="G255" s="56" t="s">
        <v>1128</v>
      </c>
      <c r="H255" s="60" t="s">
        <v>296</v>
      </c>
      <c r="I255" s="61">
        <v>1631.49</v>
      </c>
      <c r="J255" s="61">
        <f t="shared" si="6"/>
        <v>81574.5</v>
      </c>
      <c r="K255" s="55" t="s">
        <v>66</v>
      </c>
    </row>
    <row r="256" spans="2:11" ht="76.5">
      <c r="B256" s="63" t="s">
        <v>1126</v>
      </c>
      <c r="C256" s="58">
        <v>20301</v>
      </c>
      <c r="D256" s="62" t="s">
        <v>1258</v>
      </c>
      <c r="E256" s="57" t="s">
        <v>77</v>
      </c>
      <c r="F256" s="59" t="s">
        <v>1261</v>
      </c>
      <c r="G256" s="56" t="s">
        <v>1128</v>
      </c>
      <c r="H256" s="60" t="s">
        <v>296</v>
      </c>
      <c r="I256" s="61">
        <v>2430.14</v>
      </c>
      <c r="J256" s="61">
        <f t="shared" si="6"/>
        <v>121507</v>
      </c>
      <c r="K256" s="55" t="s">
        <v>66</v>
      </c>
    </row>
    <row r="257" spans="2:11" ht="89.25">
      <c r="B257" s="63" t="s">
        <v>1126</v>
      </c>
      <c r="C257" s="58">
        <v>20301</v>
      </c>
      <c r="D257" s="62" t="s">
        <v>1258</v>
      </c>
      <c r="E257" s="57" t="s">
        <v>77</v>
      </c>
      <c r="F257" s="59" t="s">
        <v>1262</v>
      </c>
      <c r="G257" s="56" t="s">
        <v>1128</v>
      </c>
      <c r="H257" s="60" t="s">
        <v>296</v>
      </c>
      <c r="I257" s="61">
        <v>5879.13</v>
      </c>
      <c r="J257" s="61">
        <f t="shared" si="6"/>
        <v>293956.5</v>
      </c>
      <c r="K257" s="55" t="s">
        <v>66</v>
      </c>
    </row>
    <row r="258" spans="2:11" ht="76.5">
      <c r="B258" s="63" t="s">
        <v>1126</v>
      </c>
      <c r="C258" s="58">
        <v>20301</v>
      </c>
      <c r="D258" s="62" t="s">
        <v>1258</v>
      </c>
      <c r="E258" s="57" t="s">
        <v>77</v>
      </c>
      <c r="F258" s="59" t="s">
        <v>1263</v>
      </c>
      <c r="G258" s="56" t="s">
        <v>1128</v>
      </c>
      <c r="H258" s="60" t="s">
        <v>296</v>
      </c>
      <c r="I258" s="61">
        <v>11550.49</v>
      </c>
      <c r="J258" s="61">
        <f t="shared" si="6"/>
        <v>577524.5</v>
      </c>
      <c r="K258" s="55" t="s">
        <v>66</v>
      </c>
    </row>
    <row r="259" spans="2:11" ht="114.75">
      <c r="B259" s="63" t="s">
        <v>1126</v>
      </c>
      <c r="C259" s="58">
        <v>20301</v>
      </c>
      <c r="D259" s="62" t="s">
        <v>757</v>
      </c>
      <c r="E259" s="57" t="s">
        <v>286</v>
      </c>
      <c r="F259" s="59" t="s">
        <v>1264</v>
      </c>
      <c r="G259" s="56" t="s">
        <v>1128</v>
      </c>
      <c r="H259" s="60" t="s">
        <v>84</v>
      </c>
      <c r="I259" s="61">
        <v>196.06</v>
      </c>
      <c r="J259" s="61">
        <f t="shared" si="6"/>
        <v>19606</v>
      </c>
      <c r="K259" s="55" t="s">
        <v>66</v>
      </c>
    </row>
    <row r="260" spans="2:11" ht="38.25">
      <c r="B260" s="63" t="s">
        <v>1126</v>
      </c>
      <c r="C260" s="58">
        <v>20301</v>
      </c>
      <c r="D260" s="62" t="s">
        <v>128</v>
      </c>
      <c r="E260" s="57" t="s">
        <v>130</v>
      </c>
      <c r="F260" s="59" t="s">
        <v>1265</v>
      </c>
      <c r="G260" s="56" t="s">
        <v>1128</v>
      </c>
      <c r="H260" s="60" t="s">
        <v>294</v>
      </c>
      <c r="I260" s="61">
        <v>1221.99</v>
      </c>
      <c r="J260" s="61">
        <f t="shared" si="6"/>
        <v>610995</v>
      </c>
      <c r="K260" s="55" t="s">
        <v>66</v>
      </c>
    </row>
    <row r="261" spans="2:11" ht="38.25">
      <c r="B261" s="63" t="s">
        <v>1126</v>
      </c>
      <c r="C261" s="58">
        <v>20301</v>
      </c>
      <c r="D261" s="62" t="s">
        <v>128</v>
      </c>
      <c r="E261" s="57" t="s">
        <v>130</v>
      </c>
      <c r="F261" s="59" t="s">
        <v>1266</v>
      </c>
      <c r="G261" s="56" t="s">
        <v>1128</v>
      </c>
      <c r="H261" s="60" t="s">
        <v>294</v>
      </c>
      <c r="I261" s="61">
        <v>1765.27</v>
      </c>
      <c r="J261" s="61">
        <f t="shared" si="6"/>
        <v>882635</v>
      </c>
      <c r="K261" s="55" t="s">
        <v>66</v>
      </c>
    </row>
    <row r="262" spans="2:11" ht="63.75">
      <c r="B262" s="63" t="s">
        <v>1126</v>
      </c>
      <c r="C262" s="58">
        <v>20301</v>
      </c>
      <c r="D262" s="62" t="s">
        <v>72</v>
      </c>
      <c r="E262" s="57" t="s">
        <v>1267</v>
      </c>
      <c r="F262" s="59" t="s">
        <v>1268</v>
      </c>
      <c r="G262" s="56" t="s">
        <v>1128</v>
      </c>
      <c r="H262" s="60" t="s">
        <v>299</v>
      </c>
      <c r="I262" s="61">
        <v>37167.84</v>
      </c>
      <c r="J262" s="61">
        <f t="shared" si="6"/>
        <v>371678.39999999997</v>
      </c>
      <c r="K262" s="55" t="s">
        <v>66</v>
      </c>
    </row>
    <row r="263" spans="2:11" ht="63.75">
      <c r="B263" s="63" t="s">
        <v>1126</v>
      </c>
      <c r="C263" s="58">
        <v>20301</v>
      </c>
      <c r="D263" s="62" t="s">
        <v>72</v>
      </c>
      <c r="E263" s="57" t="s">
        <v>1267</v>
      </c>
      <c r="F263" s="59" t="s">
        <v>1269</v>
      </c>
      <c r="G263" s="56" t="s">
        <v>1128</v>
      </c>
      <c r="H263" s="60" t="s">
        <v>299</v>
      </c>
      <c r="I263" s="61">
        <v>19101.6</v>
      </c>
      <c r="J263" s="61">
        <f t="shared" si="6"/>
        <v>191016</v>
      </c>
      <c r="K263" s="55" t="s">
        <v>66</v>
      </c>
    </row>
    <row r="264" spans="2:11" ht="63.75">
      <c r="B264" s="63" t="s">
        <v>1126</v>
      </c>
      <c r="C264" s="58">
        <v>20301</v>
      </c>
      <c r="D264" s="62" t="s">
        <v>72</v>
      </c>
      <c r="E264" s="57" t="s">
        <v>1267</v>
      </c>
      <c r="F264" s="59" t="s">
        <v>1270</v>
      </c>
      <c r="G264" s="56" t="s">
        <v>1128</v>
      </c>
      <c r="H264" s="60" t="s">
        <v>299</v>
      </c>
      <c r="I264" s="61">
        <v>32802.22</v>
      </c>
      <c r="J264" s="61">
        <f t="shared" si="6"/>
        <v>328022.2</v>
      </c>
      <c r="K264" s="55" t="s">
        <v>66</v>
      </c>
    </row>
    <row r="265" spans="2:11" ht="63.75">
      <c r="B265" s="63" t="s">
        <v>1126</v>
      </c>
      <c r="C265" s="58">
        <v>20301</v>
      </c>
      <c r="D265" s="62" t="s">
        <v>72</v>
      </c>
      <c r="E265" s="57" t="s">
        <v>1267</v>
      </c>
      <c r="F265" s="59" t="s">
        <v>1271</v>
      </c>
      <c r="G265" s="56" t="s">
        <v>1128</v>
      </c>
      <c r="H265" s="60" t="s">
        <v>299</v>
      </c>
      <c r="I265" s="61">
        <v>49785.93</v>
      </c>
      <c r="J265" s="61">
        <f t="shared" si="6"/>
        <v>497859.3</v>
      </c>
      <c r="K265" s="55" t="s">
        <v>66</v>
      </c>
    </row>
    <row r="266" spans="2:11" ht="63.75">
      <c r="B266" s="63" t="s">
        <v>1126</v>
      </c>
      <c r="C266" s="58">
        <v>20301</v>
      </c>
      <c r="D266" s="62" t="s">
        <v>72</v>
      </c>
      <c r="E266" s="57" t="s">
        <v>1267</v>
      </c>
      <c r="F266" s="59" t="s">
        <v>1272</v>
      </c>
      <c r="G266" s="56" t="s">
        <v>1128</v>
      </c>
      <c r="H266" s="60" t="s">
        <v>299</v>
      </c>
      <c r="I266" s="61">
        <v>15824.29</v>
      </c>
      <c r="J266" s="61">
        <f t="shared" si="6"/>
        <v>158242.90000000002</v>
      </c>
      <c r="K266" s="55" t="s">
        <v>66</v>
      </c>
    </row>
    <row r="267" spans="2:11" ht="63.75">
      <c r="B267" s="63" t="s">
        <v>1126</v>
      </c>
      <c r="C267" s="58">
        <v>20301</v>
      </c>
      <c r="D267" s="62" t="s">
        <v>72</v>
      </c>
      <c r="E267" s="57" t="s">
        <v>1267</v>
      </c>
      <c r="F267" s="59" t="s">
        <v>1273</v>
      </c>
      <c r="G267" s="56" t="s">
        <v>1128</v>
      </c>
      <c r="H267" s="60" t="s">
        <v>299</v>
      </c>
      <c r="I267" s="61">
        <v>44997.4</v>
      </c>
      <c r="J267" s="61">
        <f t="shared" si="6"/>
        <v>449974</v>
      </c>
      <c r="K267" s="55" t="s">
        <v>66</v>
      </c>
    </row>
    <row r="268" spans="2:11" ht="63.75">
      <c r="B268" s="63" t="s">
        <v>1126</v>
      </c>
      <c r="C268" s="58">
        <v>20301</v>
      </c>
      <c r="D268" s="62" t="s">
        <v>72</v>
      </c>
      <c r="E268" s="57" t="s">
        <v>1267</v>
      </c>
      <c r="F268" s="59" t="s">
        <v>1274</v>
      </c>
      <c r="G268" s="56" t="s">
        <v>1128</v>
      </c>
      <c r="H268" s="60" t="s">
        <v>299</v>
      </c>
      <c r="I268" s="61">
        <v>49785.93</v>
      </c>
      <c r="J268" s="61">
        <f t="shared" si="6"/>
        <v>497859.3</v>
      </c>
      <c r="K268" s="55" t="s">
        <v>66</v>
      </c>
    </row>
    <row r="269" spans="2:11" ht="63.75">
      <c r="B269" s="63" t="s">
        <v>1126</v>
      </c>
      <c r="C269" s="58">
        <v>20301</v>
      </c>
      <c r="D269" s="62" t="s">
        <v>164</v>
      </c>
      <c r="E269" s="57" t="s">
        <v>476</v>
      </c>
      <c r="F269" s="59" t="s">
        <v>1275</v>
      </c>
      <c r="G269" s="56" t="s">
        <v>1128</v>
      </c>
      <c r="H269" s="60" t="s">
        <v>1276</v>
      </c>
      <c r="I269" s="61">
        <v>15128.77</v>
      </c>
      <c r="J269" s="61">
        <f t="shared" si="6"/>
        <v>75643.85</v>
      </c>
      <c r="K269" s="55" t="s">
        <v>66</v>
      </c>
    </row>
    <row r="270" spans="2:11" ht="63.75">
      <c r="B270" s="63" t="s">
        <v>1126</v>
      </c>
      <c r="C270" s="58">
        <v>20301</v>
      </c>
      <c r="D270" s="62" t="s">
        <v>164</v>
      </c>
      <c r="E270" s="57" t="s">
        <v>476</v>
      </c>
      <c r="F270" s="59" t="s">
        <v>1277</v>
      </c>
      <c r="G270" s="56" t="s">
        <v>1128</v>
      </c>
      <c r="H270" s="60" t="s">
        <v>1276</v>
      </c>
      <c r="I270" s="61">
        <v>15641.27</v>
      </c>
      <c r="J270" s="61">
        <f t="shared" si="6"/>
        <v>78206.35</v>
      </c>
      <c r="K270" s="55" t="s">
        <v>66</v>
      </c>
    </row>
    <row r="271" spans="2:11" ht="63.75">
      <c r="B271" s="63" t="s">
        <v>1126</v>
      </c>
      <c r="C271" s="58">
        <v>20301</v>
      </c>
      <c r="D271" s="62" t="s">
        <v>164</v>
      </c>
      <c r="E271" s="57" t="s">
        <v>476</v>
      </c>
      <c r="F271" s="59" t="s">
        <v>1278</v>
      </c>
      <c r="G271" s="56" t="s">
        <v>1128</v>
      </c>
      <c r="H271" s="60" t="s">
        <v>1276</v>
      </c>
      <c r="I271" s="61">
        <v>15772.59</v>
      </c>
      <c r="J271" s="61">
        <f t="shared" si="6"/>
        <v>78862.95</v>
      </c>
      <c r="K271" s="55" t="s">
        <v>66</v>
      </c>
    </row>
    <row r="272" spans="2:11" ht="76.5">
      <c r="B272" s="63" t="s">
        <v>1126</v>
      </c>
      <c r="C272" s="58">
        <v>20301</v>
      </c>
      <c r="D272" s="62" t="s">
        <v>489</v>
      </c>
      <c r="E272" s="57" t="s">
        <v>1279</v>
      </c>
      <c r="F272" s="59" t="s">
        <v>1280</v>
      </c>
      <c r="G272" s="56" t="s">
        <v>1128</v>
      </c>
      <c r="H272" s="60" t="s">
        <v>296</v>
      </c>
      <c r="I272" s="61">
        <v>1140.13</v>
      </c>
      <c r="J272" s="61">
        <f aca="true" t="shared" si="7" ref="J272:J301">H272*I272</f>
        <v>57006.50000000001</v>
      </c>
      <c r="K272" s="55" t="s">
        <v>66</v>
      </c>
    </row>
    <row r="273" spans="2:11" ht="76.5">
      <c r="B273" s="63" t="s">
        <v>1126</v>
      </c>
      <c r="C273" s="58">
        <v>20301</v>
      </c>
      <c r="D273" s="62" t="s">
        <v>489</v>
      </c>
      <c r="E273" s="57" t="s">
        <v>1279</v>
      </c>
      <c r="F273" s="59" t="s">
        <v>1281</v>
      </c>
      <c r="G273" s="56" t="s">
        <v>1128</v>
      </c>
      <c r="H273" s="60" t="s">
        <v>296</v>
      </c>
      <c r="I273" s="61">
        <v>1165.43</v>
      </c>
      <c r="J273" s="61">
        <f t="shared" si="7"/>
        <v>58271.5</v>
      </c>
      <c r="K273" s="55" t="s">
        <v>66</v>
      </c>
    </row>
    <row r="274" spans="2:11" ht="76.5">
      <c r="B274" s="63" t="s">
        <v>1126</v>
      </c>
      <c r="C274" s="58">
        <v>20301</v>
      </c>
      <c r="D274" s="62" t="s">
        <v>489</v>
      </c>
      <c r="E274" s="57" t="s">
        <v>1279</v>
      </c>
      <c r="F274" s="59" t="s">
        <v>1282</v>
      </c>
      <c r="G274" s="56" t="s">
        <v>1128</v>
      </c>
      <c r="H274" s="60" t="s">
        <v>296</v>
      </c>
      <c r="I274" s="61">
        <v>1665.43</v>
      </c>
      <c r="J274" s="61">
        <f t="shared" si="7"/>
        <v>83271.5</v>
      </c>
      <c r="K274" s="55" t="s">
        <v>66</v>
      </c>
    </row>
    <row r="275" spans="2:11" ht="63.75">
      <c r="B275" s="63" t="s">
        <v>1126</v>
      </c>
      <c r="C275" s="58">
        <v>20301</v>
      </c>
      <c r="D275" s="62" t="s">
        <v>151</v>
      </c>
      <c r="E275" s="57" t="s">
        <v>106</v>
      </c>
      <c r="F275" s="59" t="s">
        <v>1283</v>
      </c>
      <c r="G275" s="56" t="s">
        <v>1128</v>
      </c>
      <c r="H275" s="60" t="s">
        <v>299</v>
      </c>
      <c r="I275" s="61">
        <v>3700.94</v>
      </c>
      <c r="J275" s="61">
        <f t="shared" si="7"/>
        <v>37009.4</v>
      </c>
      <c r="K275" s="55" t="s">
        <v>66</v>
      </c>
    </row>
    <row r="276" spans="2:11" ht="63.75">
      <c r="B276" s="63" t="s">
        <v>1126</v>
      </c>
      <c r="C276" s="58">
        <v>20301</v>
      </c>
      <c r="D276" s="62" t="s">
        <v>151</v>
      </c>
      <c r="E276" s="57" t="s">
        <v>106</v>
      </c>
      <c r="F276" s="59" t="s">
        <v>1284</v>
      </c>
      <c r="G276" s="56" t="s">
        <v>1128</v>
      </c>
      <c r="H276" s="60" t="s">
        <v>299</v>
      </c>
      <c r="I276" s="61">
        <v>4121.17</v>
      </c>
      <c r="J276" s="61">
        <f t="shared" si="7"/>
        <v>41211.7</v>
      </c>
      <c r="K276" s="55" t="s">
        <v>66</v>
      </c>
    </row>
    <row r="277" spans="2:11" ht="63.75">
      <c r="B277" s="63" t="s">
        <v>1126</v>
      </c>
      <c r="C277" s="58">
        <v>20301</v>
      </c>
      <c r="D277" s="62" t="s">
        <v>151</v>
      </c>
      <c r="E277" s="57" t="s">
        <v>106</v>
      </c>
      <c r="F277" s="59" t="s">
        <v>1285</v>
      </c>
      <c r="G277" s="56" t="s">
        <v>1128</v>
      </c>
      <c r="H277" s="60" t="s">
        <v>299</v>
      </c>
      <c r="I277" s="61">
        <v>4832.71</v>
      </c>
      <c r="J277" s="61">
        <f t="shared" si="7"/>
        <v>48327.1</v>
      </c>
      <c r="K277" s="55" t="s">
        <v>66</v>
      </c>
    </row>
    <row r="278" spans="2:11" ht="51">
      <c r="B278" s="63" t="s">
        <v>1126</v>
      </c>
      <c r="C278" s="58">
        <v>20301</v>
      </c>
      <c r="D278" s="62" t="s">
        <v>72</v>
      </c>
      <c r="E278" s="57" t="s">
        <v>409</v>
      </c>
      <c r="F278" s="59" t="s">
        <v>1286</v>
      </c>
      <c r="G278" s="56" t="s">
        <v>1128</v>
      </c>
      <c r="H278" s="60" t="s">
        <v>299</v>
      </c>
      <c r="I278" s="61">
        <v>10004.46</v>
      </c>
      <c r="J278" s="61">
        <f t="shared" si="7"/>
        <v>100044.59999999999</v>
      </c>
      <c r="K278" s="55" t="s">
        <v>66</v>
      </c>
    </row>
    <row r="279" spans="2:11" ht="51">
      <c r="B279" s="63" t="s">
        <v>1126</v>
      </c>
      <c r="C279" s="58">
        <v>20301</v>
      </c>
      <c r="D279" s="62" t="s">
        <v>72</v>
      </c>
      <c r="E279" s="57" t="s">
        <v>409</v>
      </c>
      <c r="F279" s="59" t="s">
        <v>1287</v>
      </c>
      <c r="G279" s="56" t="s">
        <v>1128</v>
      </c>
      <c r="H279" s="60" t="s">
        <v>299</v>
      </c>
      <c r="I279" s="61">
        <v>11371.46</v>
      </c>
      <c r="J279" s="61">
        <f t="shared" si="7"/>
        <v>113714.59999999999</v>
      </c>
      <c r="K279" s="55" t="s">
        <v>66</v>
      </c>
    </row>
    <row r="280" spans="2:11" ht="51">
      <c r="B280" s="63" t="s">
        <v>1126</v>
      </c>
      <c r="C280" s="58">
        <v>20301</v>
      </c>
      <c r="D280" s="62" t="s">
        <v>493</v>
      </c>
      <c r="E280" s="57" t="s">
        <v>82</v>
      </c>
      <c r="F280" s="59" t="s">
        <v>1288</v>
      </c>
      <c r="G280" s="56" t="s">
        <v>1128</v>
      </c>
      <c r="H280" s="60" t="s">
        <v>1167</v>
      </c>
      <c r="I280" s="61">
        <v>2460.53</v>
      </c>
      <c r="J280" s="61">
        <f t="shared" si="7"/>
        <v>49210.600000000006</v>
      </c>
      <c r="K280" s="55" t="s">
        <v>66</v>
      </c>
    </row>
    <row r="281" spans="2:11" ht="51">
      <c r="B281" s="63" t="s">
        <v>1126</v>
      </c>
      <c r="C281" s="58">
        <v>20301</v>
      </c>
      <c r="D281" s="62" t="s">
        <v>493</v>
      </c>
      <c r="E281" s="57" t="s">
        <v>82</v>
      </c>
      <c r="F281" s="59" t="s">
        <v>1289</v>
      </c>
      <c r="G281" s="56" t="s">
        <v>1128</v>
      </c>
      <c r="H281" s="60" t="s">
        <v>1167</v>
      </c>
      <c r="I281" s="61">
        <v>2590.65</v>
      </c>
      <c r="J281" s="61">
        <f t="shared" si="7"/>
        <v>51813</v>
      </c>
      <c r="K281" s="55" t="s">
        <v>66</v>
      </c>
    </row>
    <row r="282" spans="2:11" ht="51">
      <c r="B282" s="63" t="s">
        <v>1126</v>
      </c>
      <c r="C282" s="58">
        <v>20301</v>
      </c>
      <c r="D282" s="62" t="s">
        <v>493</v>
      </c>
      <c r="E282" s="57" t="s">
        <v>82</v>
      </c>
      <c r="F282" s="59" t="s">
        <v>1290</v>
      </c>
      <c r="G282" s="56" t="s">
        <v>1128</v>
      </c>
      <c r="H282" s="60" t="s">
        <v>1167</v>
      </c>
      <c r="I282" s="61">
        <v>3162.51</v>
      </c>
      <c r="J282" s="61">
        <f t="shared" si="7"/>
        <v>63250.200000000004</v>
      </c>
      <c r="K282" s="55" t="s">
        <v>66</v>
      </c>
    </row>
    <row r="283" spans="2:11" ht="63.75">
      <c r="B283" s="63" t="s">
        <v>1126</v>
      </c>
      <c r="C283" s="58">
        <v>20301</v>
      </c>
      <c r="D283" s="62" t="s">
        <v>489</v>
      </c>
      <c r="E283" s="57" t="s">
        <v>1279</v>
      </c>
      <c r="F283" s="59" t="s">
        <v>1291</v>
      </c>
      <c r="G283" s="56" t="s">
        <v>1128</v>
      </c>
      <c r="H283" s="60" t="s">
        <v>299</v>
      </c>
      <c r="I283" s="61">
        <v>1140.13</v>
      </c>
      <c r="J283" s="61">
        <f t="shared" si="7"/>
        <v>11401.300000000001</v>
      </c>
      <c r="K283" s="55" t="s">
        <v>66</v>
      </c>
    </row>
    <row r="284" spans="2:11" ht="63.75">
      <c r="B284" s="63" t="s">
        <v>1126</v>
      </c>
      <c r="C284" s="58">
        <v>20301</v>
      </c>
      <c r="D284" s="62" t="s">
        <v>489</v>
      </c>
      <c r="E284" s="57" t="s">
        <v>1279</v>
      </c>
      <c r="F284" s="59" t="s">
        <v>1292</v>
      </c>
      <c r="G284" s="56" t="s">
        <v>1128</v>
      </c>
      <c r="H284" s="60" t="s">
        <v>299</v>
      </c>
      <c r="I284" s="61">
        <v>1665.43</v>
      </c>
      <c r="J284" s="61">
        <f t="shared" si="7"/>
        <v>16654.3</v>
      </c>
      <c r="K284" s="55" t="s">
        <v>66</v>
      </c>
    </row>
    <row r="285" spans="2:11" ht="63.75">
      <c r="B285" s="63" t="s">
        <v>1126</v>
      </c>
      <c r="C285" s="58">
        <v>20301</v>
      </c>
      <c r="D285" s="62" t="s">
        <v>489</v>
      </c>
      <c r="E285" s="57" t="s">
        <v>1279</v>
      </c>
      <c r="F285" s="59" t="s">
        <v>1293</v>
      </c>
      <c r="G285" s="56" t="s">
        <v>1128</v>
      </c>
      <c r="H285" s="60" t="s">
        <v>299</v>
      </c>
      <c r="I285" s="61">
        <v>1665.43</v>
      </c>
      <c r="J285" s="61">
        <f t="shared" si="7"/>
        <v>16654.3</v>
      </c>
      <c r="K285" s="55" t="s">
        <v>66</v>
      </c>
    </row>
    <row r="286" spans="2:11" ht="38.25">
      <c r="B286" s="63" t="s">
        <v>1126</v>
      </c>
      <c r="C286" s="58">
        <v>20301</v>
      </c>
      <c r="D286" s="62" t="s">
        <v>131</v>
      </c>
      <c r="E286" s="57" t="s">
        <v>120</v>
      </c>
      <c r="F286" s="59" t="s">
        <v>1294</v>
      </c>
      <c r="G286" s="56" t="s">
        <v>1128</v>
      </c>
      <c r="H286" s="60" t="s">
        <v>107</v>
      </c>
      <c r="I286" s="61">
        <v>89.54</v>
      </c>
      <c r="J286" s="61">
        <f t="shared" si="7"/>
        <v>17908</v>
      </c>
      <c r="K286" s="55" t="s">
        <v>66</v>
      </c>
    </row>
    <row r="287" spans="2:11" ht="165.75">
      <c r="B287" s="63" t="s">
        <v>1126</v>
      </c>
      <c r="C287" s="58">
        <v>20301</v>
      </c>
      <c r="D287" s="62" t="s">
        <v>1295</v>
      </c>
      <c r="E287" s="57" t="s">
        <v>1296</v>
      </c>
      <c r="F287" s="59" t="s">
        <v>1297</v>
      </c>
      <c r="G287" s="56" t="s">
        <v>1128</v>
      </c>
      <c r="H287" s="60" t="s">
        <v>107</v>
      </c>
      <c r="I287" s="61">
        <v>385.92</v>
      </c>
      <c r="J287" s="61">
        <f t="shared" si="7"/>
        <v>77184</v>
      </c>
      <c r="K287" s="55" t="s">
        <v>66</v>
      </c>
    </row>
    <row r="288" spans="2:11" ht="165.75">
      <c r="B288" s="63" t="s">
        <v>1126</v>
      </c>
      <c r="C288" s="58">
        <v>20301</v>
      </c>
      <c r="D288" s="62" t="s">
        <v>1295</v>
      </c>
      <c r="E288" s="57" t="s">
        <v>1296</v>
      </c>
      <c r="F288" s="59" t="s">
        <v>1298</v>
      </c>
      <c r="G288" s="56" t="s">
        <v>1128</v>
      </c>
      <c r="H288" s="60" t="s">
        <v>84</v>
      </c>
      <c r="I288" s="61">
        <v>385.92</v>
      </c>
      <c r="J288" s="61">
        <f t="shared" si="7"/>
        <v>38592</v>
      </c>
      <c r="K288" s="55" t="s">
        <v>66</v>
      </c>
    </row>
    <row r="289" spans="2:11" ht="178.5">
      <c r="B289" s="63" t="s">
        <v>1126</v>
      </c>
      <c r="C289" s="58">
        <v>20301</v>
      </c>
      <c r="D289" s="62" t="s">
        <v>72</v>
      </c>
      <c r="E289" s="57" t="s">
        <v>500</v>
      </c>
      <c r="F289" s="59" t="s">
        <v>1299</v>
      </c>
      <c r="G289" s="56" t="s">
        <v>1128</v>
      </c>
      <c r="H289" s="60" t="s">
        <v>107</v>
      </c>
      <c r="I289" s="61">
        <v>497.49</v>
      </c>
      <c r="J289" s="61">
        <f t="shared" si="7"/>
        <v>99498</v>
      </c>
      <c r="K289" s="55" t="s">
        <v>66</v>
      </c>
    </row>
    <row r="290" spans="2:11" ht="204">
      <c r="B290" s="63" t="s">
        <v>1126</v>
      </c>
      <c r="C290" s="58">
        <v>20301</v>
      </c>
      <c r="D290" s="62" t="s">
        <v>72</v>
      </c>
      <c r="E290" s="57" t="s">
        <v>500</v>
      </c>
      <c r="F290" s="59" t="s">
        <v>1300</v>
      </c>
      <c r="G290" s="56" t="s">
        <v>1128</v>
      </c>
      <c r="H290" s="60" t="s">
        <v>84</v>
      </c>
      <c r="I290" s="61">
        <v>497.49</v>
      </c>
      <c r="J290" s="61">
        <f t="shared" si="7"/>
        <v>49749</v>
      </c>
      <c r="K290" s="55" t="s">
        <v>66</v>
      </c>
    </row>
    <row r="291" spans="2:11" ht="51">
      <c r="B291" s="63" t="s">
        <v>1126</v>
      </c>
      <c r="C291" s="58">
        <v>20301</v>
      </c>
      <c r="D291" s="62" t="s">
        <v>72</v>
      </c>
      <c r="E291" s="57" t="s">
        <v>1301</v>
      </c>
      <c r="F291" s="59" t="s">
        <v>1302</v>
      </c>
      <c r="G291" s="56" t="s">
        <v>1128</v>
      </c>
      <c r="H291" s="60" t="s">
        <v>292</v>
      </c>
      <c r="I291" s="61">
        <v>115.45</v>
      </c>
      <c r="J291" s="61">
        <f t="shared" si="7"/>
        <v>34635</v>
      </c>
      <c r="K291" s="55" t="s">
        <v>66</v>
      </c>
    </row>
    <row r="292" spans="2:11" ht="89.25">
      <c r="B292" s="63" t="s">
        <v>1126</v>
      </c>
      <c r="C292" s="58">
        <v>20301</v>
      </c>
      <c r="D292" s="62" t="s">
        <v>72</v>
      </c>
      <c r="E292" s="57" t="s">
        <v>1303</v>
      </c>
      <c r="F292" s="59" t="s">
        <v>1304</v>
      </c>
      <c r="G292" s="56" t="s">
        <v>1128</v>
      </c>
      <c r="H292" s="60" t="s">
        <v>296</v>
      </c>
      <c r="I292" s="61">
        <v>3150</v>
      </c>
      <c r="J292" s="61">
        <f t="shared" si="7"/>
        <v>157500</v>
      </c>
      <c r="K292" s="55" t="s">
        <v>66</v>
      </c>
    </row>
    <row r="293" spans="2:11" ht="89.25">
      <c r="B293" s="63" t="s">
        <v>1126</v>
      </c>
      <c r="C293" s="58">
        <v>20301</v>
      </c>
      <c r="D293" s="62" t="s">
        <v>72</v>
      </c>
      <c r="E293" s="57" t="s">
        <v>1303</v>
      </c>
      <c r="F293" s="59" t="s">
        <v>1305</v>
      </c>
      <c r="G293" s="56" t="s">
        <v>1128</v>
      </c>
      <c r="H293" s="60" t="s">
        <v>1306</v>
      </c>
      <c r="I293" s="61">
        <v>525</v>
      </c>
      <c r="J293" s="61">
        <f t="shared" si="7"/>
        <v>15750</v>
      </c>
      <c r="K293" s="55" t="s">
        <v>66</v>
      </c>
    </row>
    <row r="294" spans="2:11" ht="89.25">
      <c r="B294" s="63" t="s">
        <v>1126</v>
      </c>
      <c r="C294" s="58">
        <v>20301</v>
      </c>
      <c r="D294" s="62" t="s">
        <v>72</v>
      </c>
      <c r="E294" s="57" t="s">
        <v>1303</v>
      </c>
      <c r="F294" s="59" t="s">
        <v>1307</v>
      </c>
      <c r="G294" s="56" t="s">
        <v>1128</v>
      </c>
      <c r="H294" s="60" t="s">
        <v>296</v>
      </c>
      <c r="I294" s="61">
        <v>10308.23</v>
      </c>
      <c r="J294" s="61">
        <f t="shared" si="7"/>
        <v>515411.5</v>
      </c>
      <c r="K294" s="55" t="s">
        <v>66</v>
      </c>
    </row>
    <row r="295" spans="2:11" ht="89.25">
      <c r="B295" s="63" t="s">
        <v>1126</v>
      </c>
      <c r="C295" s="58">
        <v>20301</v>
      </c>
      <c r="D295" s="62" t="s">
        <v>72</v>
      </c>
      <c r="E295" s="57" t="s">
        <v>1303</v>
      </c>
      <c r="F295" s="59" t="s">
        <v>1308</v>
      </c>
      <c r="G295" s="56" t="s">
        <v>1128</v>
      </c>
      <c r="H295" s="60" t="s">
        <v>1306</v>
      </c>
      <c r="I295" s="61">
        <v>10500</v>
      </c>
      <c r="J295" s="61">
        <f t="shared" si="7"/>
        <v>315000</v>
      </c>
      <c r="K295" s="55" t="s">
        <v>66</v>
      </c>
    </row>
    <row r="296" spans="2:11" ht="89.25">
      <c r="B296" s="63" t="s">
        <v>1126</v>
      </c>
      <c r="C296" s="58">
        <v>20301</v>
      </c>
      <c r="D296" s="62" t="s">
        <v>72</v>
      </c>
      <c r="E296" s="57" t="s">
        <v>1303</v>
      </c>
      <c r="F296" s="59" t="s">
        <v>1309</v>
      </c>
      <c r="G296" s="56" t="s">
        <v>1128</v>
      </c>
      <c r="H296" s="60" t="s">
        <v>1306</v>
      </c>
      <c r="I296" s="61">
        <v>11679.9</v>
      </c>
      <c r="J296" s="61">
        <f t="shared" si="7"/>
        <v>350397</v>
      </c>
      <c r="K296" s="55" t="s">
        <v>66</v>
      </c>
    </row>
    <row r="297" spans="2:11" ht="89.25">
      <c r="B297" s="63" t="s">
        <v>1126</v>
      </c>
      <c r="C297" s="58">
        <v>20301</v>
      </c>
      <c r="D297" s="62" t="s">
        <v>72</v>
      </c>
      <c r="E297" s="57" t="s">
        <v>1303</v>
      </c>
      <c r="F297" s="59" t="s">
        <v>1310</v>
      </c>
      <c r="G297" s="56" t="s">
        <v>1128</v>
      </c>
      <c r="H297" s="60" t="s">
        <v>1306</v>
      </c>
      <c r="I297" s="61">
        <v>12600</v>
      </c>
      <c r="J297" s="61">
        <f t="shared" si="7"/>
        <v>378000</v>
      </c>
      <c r="K297" s="55" t="s">
        <v>66</v>
      </c>
    </row>
    <row r="298" spans="2:11" ht="114.75">
      <c r="B298" s="63" t="s">
        <v>1126</v>
      </c>
      <c r="C298" s="58">
        <v>20301</v>
      </c>
      <c r="D298" s="62" t="s">
        <v>757</v>
      </c>
      <c r="E298" s="57" t="s">
        <v>1311</v>
      </c>
      <c r="F298" s="59" t="s">
        <v>1312</v>
      </c>
      <c r="G298" s="56" t="s">
        <v>1128</v>
      </c>
      <c r="H298" s="60" t="s">
        <v>84</v>
      </c>
      <c r="I298" s="61">
        <v>65.39</v>
      </c>
      <c r="J298" s="61">
        <f t="shared" si="7"/>
        <v>6539</v>
      </c>
      <c r="K298" s="55" t="s">
        <v>66</v>
      </c>
    </row>
    <row r="299" spans="2:11" ht="16.5">
      <c r="B299" s="63" t="s">
        <v>1126</v>
      </c>
      <c r="C299" s="58">
        <v>20302</v>
      </c>
      <c r="D299" s="62" t="s">
        <v>365</v>
      </c>
      <c r="E299" s="57" t="s">
        <v>108</v>
      </c>
      <c r="F299" s="59" t="s">
        <v>947</v>
      </c>
      <c r="G299" s="56" t="s">
        <v>948</v>
      </c>
      <c r="H299" s="60">
        <v>800</v>
      </c>
      <c r="I299" s="61">
        <v>21400</v>
      </c>
      <c r="J299" s="61">
        <f t="shared" si="7"/>
        <v>17120000</v>
      </c>
      <c r="K299" s="55" t="s">
        <v>66</v>
      </c>
    </row>
    <row r="300" spans="2:11" ht="16.5">
      <c r="B300" s="63" t="s">
        <v>1126</v>
      </c>
      <c r="C300" s="58">
        <v>20302</v>
      </c>
      <c r="D300" s="62" t="s">
        <v>133</v>
      </c>
      <c r="E300" s="57" t="s">
        <v>949</v>
      </c>
      <c r="F300" s="59" t="s">
        <v>950</v>
      </c>
      <c r="G300" s="56" t="s">
        <v>948</v>
      </c>
      <c r="H300" s="60">
        <v>800</v>
      </c>
      <c r="I300" s="61">
        <v>20500</v>
      </c>
      <c r="J300" s="61">
        <f t="shared" si="7"/>
        <v>16400000</v>
      </c>
      <c r="K300" s="55" t="s">
        <v>66</v>
      </c>
    </row>
    <row r="301" spans="2:11" ht="16.5">
      <c r="B301" s="63" t="s">
        <v>1126</v>
      </c>
      <c r="C301" s="58">
        <v>20302</v>
      </c>
      <c r="D301" s="62" t="s">
        <v>118</v>
      </c>
      <c r="E301" s="57" t="s">
        <v>76</v>
      </c>
      <c r="F301" s="59" t="s">
        <v>951</v>
      </c>
      <c r="G301" s="56" t="s">
        <v>952</v>
      </c>
      <c r="H301" s="60">
        <v>1000</v>
      </c>
      <c r="I301" s="61">
        <v>20500</v>
      </c>
      <c r="J301" s="61">
        <f t="shared" si="7"/>
        <v>20500000</v>
      </c>
      <c r="K301" s="55" t="s">
        <v>66</v>
      </c>
    </row>
    <row r="302" spans="2:11" ht="25.5">
      <c r="B302" s="63" t="s">
        <v>1075</v>
      </c>
      <c r="C302" s="58">
        <v>20303</v>
      </c>
      <c r="D302" s="62" t="s">
        <v>74</v>
      </c>
      <c r="E302" s="57" t="s">
        <v>79</v>
      </c>
      <c r="F302" s="59" t="s">
        <v>576</v>
      </c>
      <c r="G302" s="56" t="s">
        <v>566</v>
      </c>
      <c r="H302" s="60">
        <v>2500</v>
      </c>
      <c r="I302" s="61">
        <v>990</v>
      </c>
      <c r="J302" s="61">
        <f>SUM(H302*I302)</f>
        <v>2475000</v>
      </c>
      <c r="K302" s="55" t="s">
        <v>66</v>
      </c>
    </row>
    <row r="303" spans="2:11" ht="25.5">
      <c r="B303" s="63" t="s">
        <v>1075</v>
      </c>
      <c r="C303" s="58">
        <v>20303</v>
      </c>
      <c r="D303" s="62" t="s">
        <v>74</v>
      </c>
      <c r="E303" s="57" t="s">
        <v>113</v>
      </c>
      <c r="F303" s="59" t="s">
        <v>577</v>
      </c>
      <c r="G303" s="56" t="s">
        <v>566</v>
      </c>
      <c r="H303" s="60">
        <v>2500</v>
      </c>
      <c r="I303" s="61">
        <v>1960</v>
      </c>
      <c r="J303" s="61">
        <f>SUM(H303*I303)</f>
        <v>4900000</v>
      </c>
      <c r="K303" s="55" t="s">
        <v>66</v>
      </c>
    </row>
    <row r="304" spans="2:11" ht="38.25">
      <c r="B304" s="63" t="s">
        <v>1075</v>
      </c>
      <c r="C304" s="58">
        <v>20303</v>
      </c>
      <c r="D304" s="62" t="s">
        <v>74</v>
      </c>
      <c r="E304" s="57" t="s">
        <v>148</v>
      </c>
      <c r="F304" s="59" t="s">
        <v>578</v>
      </c>
      <c r="G304" s="56" t="s">
        <v>566</v>
      </c>
      <c r="H304" s="60">
        <v>5500</v>
      </c>
      <c r="I304" s="61">
        <v>2950</v>
      </c>
      <c r="J304" s="61">
        <f>SUM(H304*I304)</f>
        <v>16225000</v>
      </c>
      <c r="K304" s="55" t="s">
        <v>66</v>
      </c>
    </row>
    <row r="305" spans="2:11" ht="38.25">
      <c r="B305" s="63" t="s">
        <v>1075</v>
      </c>
      <c r="C305" s="58">
        <v>20303</v>
      </c>
      <c r="D305" s="62" t="s">
        <v>100</v>
      </c>
      <c r="E305" s="57" t="s">
        <v>108</v>
      </c>
      <c r="F305" s="59" t="s">
        <v>579</v>
      </c>
      <c r="G305" s="56" t="s">
        <v>566</v>
      </c>
      <c r="H305" s="60">
        <v>6000</v>
      </c>
      <c r="I305" s="61">
        <v>5235</v>
      </c>
      <c r="J305" s="61">
        <f>SUM(H305*I305)</f>
        <v>31410000</v>
      </c>
      <c r="K305" s="55" t="s">
        <v>66</v>
      </c>
    </row>
    <row r="306" spans="2:11" ht="16.5">
      <c r="B306" s="63" t="s">
        <v>1075</v>
      </c>
      <c r="C306" s="58">
        <v>20303</v>
      </c>
      <c r="D306" s="62" t="s">
        <v>72</v>
      </c>
      <c r="E306" s="57" t="s">
        <v>89</v>
      </c>
      <c r="F306" s="59" t="s">
        <v>580</v>
      </c>
      <c r="G306" s="56" t="s">
        <v>566</v>
      </c>
      <c r="H306" s="60">
        <v>4000</v>
      </c>
      <c r="I306" s="61">
        <v>11220</v>
      </c>
      <c r="J306" s="61">
        <f>SUM(H306*I306)</f>
        <v>44880000</v>
      </c>
      <c r="K306" s="55" t="s">
        <v>66</v>
      </c>
    </row>
    <row r="307" spans="2:11" ht="51">
      <c r="B307" s="63" t="s">
        <v>1126</v>
      </c>
      <c r="C307" s="58">
        <v>20303</v>
      </c>
      <c r="D307" s="62" t="s">
        <v>72</v>
      </c>
      <c r="E307" s="57" t="s">
        <v>134</v>
      </c>
      <c r="F307" s="59" t="s">
        <v>953</v>
      </c>
      <c r="G307" s="56" t="s">
        <v>94</v>
      </c>
      <c r="H307" s="60">
        <v>2000</v>
      </c>
      <c r="I307" s="61">
        <v>1510</v>
      </c>
      <c r="J307" s="61">
        <f>H307*I307</f>
        <v>3020000</v>
      </c>
      <c r="K307" s="55" t="s">
        <v>66</v>
      </c>
    </row>
    <row r="308" spans="2:11" ht="51">
      <c r="B308" s="63" t="s">
        <v>1126</v>
      </c>
      <c r="C308" s="58">
        <v>20303</v>
      </c>
      <c r="D308" s="62" t="s">
        <v>72</v>
      </c>
      <c r="E308" s="57" t="s">
        <v>134</v>
      </c>
      <c r="F308" s="59" t="s">
        <v>954</v>
      </c>
      <c r="G308" s="56" t="s">
        <v>94</v>
      </c>
      <c r="H308" s="60">
        <v>2000</v>
      </c>
      <c r="I308" s="61">
        <v>2450</v>
      </c>
      <c r="J308" s="61">
        <f>H308*I308</f>
        <v>4900000</v>
      </c>
      <c r="K308" s="55" t="s">
        <v>66</v>
      </c>
    </row>
    <row r="309" spans="2:11" ht="51">
      <c r="B309" s="63" t="s">
        <v>1126</v>
      </c>
      <c r="C309" s="58">
        <v>20303</v>
      </c>
      <c r="D309" s="62" t="s">
        <v>72</v>
      </c>
      <c r="E309" s="57" t="s">
        <v>134</v>
      </c>
      <c r="F309" s="59" t="s">
        <v>955</v>
      </c>
      <c r="G309" s="56" t="s">
        <v>94</v>
      </c>
      <c r="H309" s="60">
        <v>2000</v>
      </c>
      <c r="I309" s="61">
        <v>3100</v>
      </c>
      <c r="J309" s="61">
        <f>H309*I309</f>
        <v>6200000</v>
      </c>
      <c r="K309" s="55" t="s">
        <v>66</v>
      </c>
    </row>
    <row r="310" spans="2:11" ht="51">
      <c r="B310" s="63" t="s">
        <v>1126</v>
      </c>
      <c r="C310" s="58">
        <v>20303</v>
      </c>
      <c r="D310" s="62" t="s">
        <v>72</v>
      </c>
      <c r="E310" s="57" t="s">
        <v>134</v>
      </c>
      <c r="F310" s="59" t="s">
        <v>956</v>
      </c>
      <c r="G310" s="56" t="s">
        <v>94</v>
      </c>
      <c r="H310" s="60">
        <v>2000</v>
      </c>
      <c r="I310" s="61">
        <v>3800</v>
      </c>
      <c r="J310" s="61">
        <f>H310*I310</f>
        <v>7600000</v>
      </c>
      <c r="K310" s="55" t="s">
        <v>66</v>
      </c>
    </row>
    <row r="311" spans="2:11" ht="51">
      <c r="B311" s="63" t="s">
        <v>1126</v>
      </c>
      <c r="C311" s="58">
        <v>20303</v>
      </c>
      <c r="D311" s="62" t="s">
        <v>72</v>
      </c>
      <c r="E311" s="57" t="s">
        <v>134</v>
      </c>
      <c r="F311" s="59" t="s">
        <v>957</v>
      </c>
      <c r="G311" s="56" t="s">
        <v>94</v>
      </c>
      <c r="H311" s="60">
        <v>2000</v>
      </c>
      <c r="I311" s="61">
        <v>4500</v>
      </c>
      <c r="J311" s="61">
        <f>H311*I311</f>
        <v>9000000</v>
      </c>
      <c r="K311" s="55" t="s">
        <v>66</v>
      </c>
    </row>
    <row r="312" spans="2:11" ht="51">
      <c r="B312" s="63" t="s">
        <v>1043</v>
      </c>
      <c r="C312" s="58">
        <v>20304</v>
      </c>
      <c r="D312" s="62">
        <v>130</v>
      </c>
      <c r="E312" s="57" t="s">
        <v>1030</v>
      </c>
      <c r="F312" s="59" t="s">
        <v>1019</v>
      </c>
      <c r="G312" s="56" t="s">
        <v>94</v>
      </c>
      <c r="H312" s="60">
        <v>1</v>
      </c>
      <c r="I312" s="61">
        <f>J312</f>
        <v>45399999.75</v>
      </c>
      <c r="J312" s="61">
        <v>45399999.75</v>
      </c>
      <c r="K312" s="55" t="s">
        <v>66</v>
      </c>
    </row>
    <row r="313" spans="2:11" ht="25.5">
      <c r="B313" s="63" t="s">
        <v>1075</v>
      </c>
      <c r="C313" s="58">
        <v>20304</v>
      </c>
      <c r="D313" s="62" t="s">
        <v>78</v>
      </c>
      <c r="E313" s="57" t="s">
        <v>77</v>
      </c>
      <c r="F313" s="59" t="s">
        <v>581</v>
      </c>
      <c r="G313" s="56" t="s">
        <v>566</v>
      </c>
      <c r="H313" s="60">
        <v>100</v>
      </c>
      <c r="I313" s="61">
        <v>2134</v>
      </c>
      <c r="J313" s="61">
        <f>SUM(H313*I313)</f>
        <v>213400</v>
      </c>
      <c r="K313" s="55" t="s">
        <v>66</v>
      </c>
    </row>
    <row r="314" spans="2:11" ht="25.5">
      <c r="B314" s="63" t="s">
        <v>1124</v>
      </c>
      <c r="C314" s="58">
        <v>20304</v>
      </c>
      <c r="D314" s="62" t="s">
        <v>72</v>
      </c>
      <c r="E314" s="57" t="s">
        <v>92</v>
      </c>
      <c r="F314" s="59" t="s">
        <v>483</v>
      </c>
      <c r="G314" s="56" t="s">
        <v>507</v>
      </c>
      <c r="H314" s="60">
        <v>5</v>
      </c>
      <c r="I314" s="61">
        <v>5130</v>
      </c>
      <c r="J314" s="61">
        <v>25650</v>
      </c>
      <c r="K314" s="55" t="s">
        <v>66</v>
      </c>
    </row>
    <row r="315" spans="2:11" ht="16.5">
      <c r="B315" s="63" t="s">
        <v>1124</v>
      </c>
      <c r="C315" s="58">
        <v>20304</v>
      </c>
      <c r="D315" s="62" t="s">
        <v>115</v>
      </c>
      <c r="E315" s="57" t="s">
        <v>76</v>
      </c>
      <c r="F315" s="59" t="s">
        <v>484</v>
      </c>
      <c r="G315" s="56" t="s">
        <v>507</v>
      </c>
      <c r="H315" s="60">
        <v>50</v>
      </c>
      <c r="I315" s="61">
        <v>10000</v>
      </c>
      <c r="J315" s="61">
        <v>500000</v>
      </c>
      <c r="K315" s="55" t="s">
        <v>66</v>
      </c>
    </row>
    <row r="316" spans="2:11" ht="89.25">
      <c r="B316" s="63" t="s">
        <v>1126</v>
      </c>
      <c r="C316" s="58">
        <v>20304</v>
      </c>
      <c r="D316" s="62" t="s">
        <v>103</v>
      </c>
      <c r="E316" s="57" t="s">
        <v>1313</v>
      </c>
      <c r="F316" s="59" t="s">
        <v>1314</v>
      </c>
      <c r="G316" s="56" t="s">
        <v>1128</v>
      </c>
      <c r="H316" s="60" t="s">
        <v>294</v>
      </c>
      <c r="I316" s="61">
        <v>17250</v>
      </c>
      <c r="J316" s="61">
        <f aca="true" t="shared" si="8" ref="J316:J379">H316*I316</f>
        <v>8625000</v>
      </c>
      <c r="K316" s="55" t="s">
        <v>66</v>
      </c>
    </row>
    <row r="317" spans="2:11" ht="63.75">
      <c r="B317" s="63" t="s">
        <v>1126</v>
      </c>
      <c r="C317" s="58">
        <v>20304</v>
      </c>
      <c r="D317" s="62" t="s">
        <v>1315</v>
      </c>
      <c r="E317" s="57" t="s">
        <v>108</v>
      </c>
      <c r="F317" s="59" t="s">
        <v>1316</v>
      </c>
      <c r="G317" s="56" t="s">
        <v>1128</v>
      </c>
      <c r="H317" s="60" t="s">
        <v>1317</v>
      </c>
      <c r="I317" s="61">
        <v>687.45</v>
      </c>
      <c r="J317" s="61">
        <f t="shared" si="8"/>
        <v>1374900</v>
      </c>
      <c r="K317" s="55" t="s">
        <v>66</v>
      </c>
    </row>
    <row r="318" spans="2:11" ht="25.5">
      <c r="B318" s="63" t="s">
        <v>1126</v>
      </c>
      <c r="C318" s="58">
        <v>20304</v>
      </c>
      <c r="D318" s="62" t="s">
        <v>137</v>
      </c>
      <c r="E318" s="57" t="s">
        <v>106</v>
      </c>
      <c r="F318" s="59" t="s">
        <v>1318</v>
      </c>
      <c r="G318" s="56" t="s">
        <v>1128</v>
      </c>
      <c r="H318" s="60" t="s">
        <v>84</v>
      </c>
      <c r="I318" s="61">
        <v>349.67</v>
      </c>
      <c r="J318" s="61">
        <f t="shared" si="8"/>
        <v>34967</v>
      </c>
      <c r="K318" s="55" t="s">
        <v>66</v>
      </c>
    </row>
    <row r="319" spans="2:11" ht="51">
      <c r="B319" s="63" t="s">
        <v>1126</v>
      </c>
      <c r="C319" s="58">
        <v>20304</v>
      </c>
      <c r="D319" s="62" t="s">
        <v>72</v>
      </c>
      <c r="E319" s="57" t="s">
        <v>1319</v>
      </c>
      <c r="F319" s="59" t="s">
        <v>1320</v>
      </c>
      <c r="G319" s="56" t="s">
        <v>1128</v>
      </c>
      <c r="H319" s="60" t="s">
        <v>294</v>
      </c>
      <c r="I319" s="61">
        <v>2500.72</v>
      </c>
      <c r="J319" s="61">
        <f t="shared" si="8"/>
        <v>1250360</v>
      </c>
      <c r="K319" s="55" t="s">
        <v>66</v>
      </c>
    </row>
    <row r="320" spans="2:11" ht="114.75">
      <c r="B320" s="63" t="s">
        <v>1126</v>
      </c>
      <c r="C320" s="58">
        <v>20304</v>
      </c>
      <c r="D320" s="62" t="s">
        <v>75</v>
      </c>
      <c r="E320" s="57" t="s">
        <v>77</v>
      </c>
      <c r="F320" s="59" t="s">
        <v>1321</v>
      </c>
      <c r="G320" s="56" t="s">
        <v>1128</v>
      </c>
      <c r="H320" s="60" t="s">
        <v>290</v>
      </c>
      <c r="I320" s="61">
        <v>3232</v>
      </c>
      <c r="J320" s="61">
        <f t="shared" si="8"/>
        <v>3232000</v>
      </c>
      <c r="K320" s="55" t="s">
        <v>66</v>
      </c>
    </row>
    <row r="321" spans="2:11" ht="76.5">
      <c r="B321" s="63" t="s">
        <v>1126</v>
      </c>
      <c r="C321" s="58">
        <v>20304</v>
      </c>
      <c r="D321" s="62" t="s">
        <v>75</v>
      </c>
      <c r="E321" s="57" t="s">
        <v>82</v>
      </c>
      <c r="F321" s="59" t="s">
        <v>1322</v>
      </c>
      <c r="G321" s="56" t="s">
        <v>1128</v>
      </c>
      <c r="H321" s="60" t="s">
        <v>294</v>
      </c>
      <c r="I321" s="61">
        <v>5000</v>
      </c>
      <c r="J321" s="61">
        <f t="shared" si="8"/>
        <v>2500000</v>
      </c>
      <c r="K321" s="55" t="s">
        <v>66</v>
      </c>
    </row>
    <row r="322" spans="2:11" ht="114.75">
      <c r="B322" s="63" t="s">
        <v>1126</v>
      </c>
      <c r="C322" s="58">
        <v>20304</v>
      </c>
      <c r="D322" s="62" t="s">
        <v>75</v>
      </c>
      <c r="E322" s="57" t="s">
        <v>82</v>
      </c>
      <c r="F322" s="59" t="s">
        <v>1323</v>
      </c>
      <c r="G322" s="56" t="s">
        <v>1128</v>
      </c>
      <c r="H322" s="60" t="s">
        <v>1167</v>
      </c>
      <c r="I322" s="61">
        <v>9515</v>
      </c>
      <c r="J322" s="61">
        <f t="shared" si="8"/>
        <v>190300</v>
      </c>
      <c r="K322" s="55" t="s">
        <v>66</v>
      </c>
    </row>
    <row r="323" spans="2:11" ht="114.75">
      <c r="B323" s="63" t="s">
        <v>1126</v>
      </c>
      <c r="C323" s="58">
        <v>20304</v>
      </c>
      <c r="D323" s="62" t="s">
        <v>75</v>
      </c>
      <c r="E323" s="57" t="s">
        <v>79</v>
      </c>
      <c r="F323" s="59" t="s">
        <v>1324</v>
      </c>
      <c r="G323" s="56" t="s">
        <v>1128</v>
      </c>
      <c r="H323" s="60" t="s">
        <v>292</v>
      </c>
      <c r="I323" s="61">
        <v>4775</v>
      </c>
      <c r="J323" s="61">
        <f t="shared" si="8"/>
        <v>1432500</v>
      </c>
      <c r="K323" s="55" t="s">
        <v>66</v>
      </c>
    </row>
    <row r="324" spans="2:11" ht="63.75">
      <c r="B324" s="63" t="s">
        <v>1126</v>
      </c>
      <c r="C324" s="58">
        <v>20304</v>
      </c>
      <c r="D324" s="62" t="s">
        <v>111</v>
      </c>
      <c r="E324" s="57" t="s">
        <v>77</v>
      </c>
      <c r="F324" s="59" t="s">
        <v>1325</v>
      </c>
      <c r="G324" s="56" t="s">
        <v>1128</v>
      </c>
      <c r="H324" s="60" t="s">
        <v>296</v>
      </c>
      <c r="I324" s="61">
        <v>1000</v>
      </c>
      <c r="J324" s="61">
        <f t="shared" si="8"/>
        <v>50000</v>
      </c>
      <c r="K324" s="55" t="s">
        <v>66</v>
      </c>
    </row>
    <row r="325" spans="2:11" ht="89.25">
      <c r="B325" s="63" t="s">
        <v>1126</v>
      </c>
      <c r="C325" s="58">
        <v>20304</v>
      </c>
      <c r="D325" s="62" t="s">
        <v>103</v>
      </c>
      <c r="E325" s="57" t="s">
        <v>958</v>
      </c>
      <c r="F325" s="59" t="s">
        <v>1326</v>
      </c>
      <c r="G325" s="56" t="s">
        <v>1128</v>
      </c>
      <c r="H325" s="60" t="s">
        <v>1327</v>
      </c>
      <c r="I325" s="61">
        <v>223920</v>
      </c>
      <c r="J325" s="61">
        <f t="shared" si="8"/>
        <v>89568000</v>
      </c>
      <c r="K325" s="55" t="s">
        <v>66</v>
      </c>
    </row>
    <row r="326" spans="2:11" ht="114.75">
      <c r="B326" s="63" t="s">
        <v>1126</v>
      </c>
      <c r="C326" s="58">
        <v>20304</v>
      </c>
      <c r="D326" s="62" t="s">
        <v>733</v>
      </c>
      <c r="E326" s="57" t="s">
        <v>76</v>
      </c>
      <c r="F326" s="59" t="s">
        <v>1328</v>
      </c>
      <c r="G326" s="56" t="s">
        <v>1128</v>
      </c>
      <c r="H326" s="60" t="s">
        <v>1317</v>
      </c>
      <c r="I326" s="61">
        <v>1019.33</v>
      </c>
      <c r="J326" s="61">
        <f t="shared" si="8"/>
        <v>2038660</v>
      </c>
      <c r="K326" s="55" t="s">
        <v>66</v>
      </c>
    </row>
    <row r="327" spans="2:11" ht="114.75">
      <c r="B327" s="63" t="s">
        <v>1126</v>
      </c>
      <c r="C327" s="58">
        <v>20304</v>
      </c>
      <c r="D327" s="62" t="s">
        <v>733</v>
      </c>
      <c r="E327" s="57" t="s">
        <v>76</v>
      </c>
      <c r="F327" s="59" t="s">
        <v>1329</v>
      </c>
      <c r="G327" s="56" t="s">
        <v>1128</v>
      </c>
      <c r="H327" s="60" t="s">
        <v>1330</v>
      </c>
      <c r="I327" s="61">
        <v>1500</v>
      </c>
      <c r="J327" s="61">
        <f t="shared" si="8"/>
        <v>7500000</v>
      </c>
      <c r="K327" s="55" t="s">
        <v>66</v>
      </c>
    </row>
    <row r="328" spans="2:11" ht="76.5">
      <c r="B328" s="63" t="s">
        <v>1126</v>
      </c>
      <c r="C328" s="58">
        <v>20304</v>
      </c>
      <c r="D328" s="62" t="s">
        <v>70</v>
      </c>
      <c r="E328" s="57" t="s">
        <v>77</v>
      </c>
      <c r="F328" s="59" t="s">
        <v>1331</v>
      </c>
      <c r="G328" s="56" t="s">
        <v>1128</v>
      </c>
      <c r="H328" s="60" t="s">
        <v>84</v>
      </c>
      <c r="I328" s="61">
        <v>1035.88</v>
      </c>
      <c r="J328" s="61">
        <f t="shared" si="8"/>
        <v>103588.00000000001</v>
      </c>
      <c r="K328" s="55" t="s">
        <v>66</v>
      </c>
    </row>
    <row r="329" spans="2:11" ht="63.75">
      <c r="B329" s="63" t="s">
        <v>1126</v>
      </c>
      <c r="C329" s="58">
        <v>20304</v>
      </c>
      <c r="D329" s="62" t="s">
        <v>122</v>
      </c>
      <c r="E329" s="57" t="s">
        <v>76</v>
      </c>
      <c r="F329" s="59" t="s">
        <v>1332</v>
      </c>
      <c r="G329" s="56" t="s">
        <v>1128</v>
      </c>
      <c r="H329" s="60" t="s">
        <v>301</v>
      </c>
      <c r="I329" s="61">
        <v>45913.69</v>
      </c>
      <c r="J329" s="61">
        <f t="shared" si="8"/>
        <v>1836547.6</v>
      </c>
      <c r="K329" s="55" t="s">
        <v>66</v>
      </c>
    </row>
    <row r="330" spans="2:11" ht="76.5">
      <c r="B330" s="63" t="s">
        <v>1126</v>
      </c>
      <c r="C330" s="58">
        <v>20304</v>
      </c>
      <c r="D330" s="62" t="s">
        <v>122</v>
      </c>
      <c r="E330" s="57" t="s">
        <v>76</v>
      </c>
      <c r="F330" s="59" t="s">
        <v>1333</v>
      </c>
      <c r="G330" s="56" t="s">
        <v>1128</v>
      </c>
      <c r="H330" s="60" t="s">
        <v>1306</v>
      </c>
      <c r="I330" s="61">
        <v>45913.69</v>
      </c>
      <c r="J330" s="61">
        <f t="shared" si="8"/>
        <v>1377410.7000000002</v>
      </c>
      <c r="K330" s="55" t="s">
        <v>66</v>
      </c>
    </row>
    <row r="331" spans="2:11" ht="63.75">
      <c r="B331" s="63" t="s">
        <v>1126</v>
      </c>
      <c r="C331" s="58">
        <v>20304</v>
      </c>
      <c r="D331" s="62" t="s">
        <v>122</v>
      </c>
      <c r="E331" s="57" t="s">
        <v>76</v>
      </c>
      <c r="F331" s="59" t="s">
        <v>1334</v>
      </c>
      <c r="G331" s="56" t="s">
        <v>1128</v>
      </c>
      <c r="H331" s="60" t="s">
        <v>1306</v>
      </c>
      <c r="I331" s="61">
        <v>46283.05</v>
      </c>
      <c r="J331" s="61">
        <f t="shared" si="8"/>
        <v>1388491.5</v>
      </c>
      <c r="K331" s="55" t="s">
        <v>66</v>
      </c>
    </row>
    <row r="332" spans="2:11" ht="63.75">
      <c r="B332" s="63" t="s">
        <v>1126</v>
      </c>
      <c r="C332" s="58">
        <v>20304</v>
      </c>
      <c r="D332" s="62" t="s">
        <v>122</v>
      </c>
      <c r="E332" s="57" t="s">
        <v>76</v>
      </c>
      <c r="F332" s="59" t="s">
        <v>1335</v>
      </c>
      <c r="G332" s="56" t="s">
        <v>1128</v>
      </c>
      <c r="H332" s="60" t="s">
        <v>84</v>
      </c>
      <c r="I332" s="61">
        <v>46283.05</v>
      </c>
      <c r="J332" s="61">
        <f t="shared" si="8"/>
        <v>4628305</v>
      </c>
      <c r="K332" s="55" t="s">
        <v>66</v>
      </c>
    </row>
    <row r="333" spans="2:11" ht="63.75">
      <c r="B333" s="63" t="s">
        <v>1126</v>
      </c>
      <c r="C333" s="58">
        <v>20304</v>
      </c>
      <c r="D333" s="62" t="s">
        <v>122</v>
      </c>
      <c r="E333" s="57" t="s">
        <v>76</v>
      </c>
      <c r="F333" s="59" t="s">
        <v>1336</v>
      </c>
      <c r="G333" s="56" t="s">
        <v>1128</v>
      </c>
      <c r="H333" s="60" t="s">
        <v>296</v>
      </c>
      <c r="I333" s="61">
        <v>83284.53</v>
      </c>
      <c r="J333" s="61">
        <f t="shared" si="8"/>
        <v>4164226.5</v>
      </c>
      <c r="K333" s="55" t="s">
        <v>66</v>
      </c>
    </row>
    <row r="334" spans="2:11" ht="63.75">
      <c r="B334" s="63" t="s">
        <v>1126</v>
      </c>
      <c r="C334" s="58">
        <v>20304</v>
      </c>
      <c r="D334" s="62" t="s">
        <v>122</v>
      </c>
      <c r="E334" s="57" t="s">
        <v>76</v>
      </c>
      <c r="F334" s="59" t="s">
        <v>1337</v>
      </c>
      <c r="G334" s="56" t="s">
        <v>1128</v>
      </c>
      <c r="H334" s="60" t="s">
        <v>296</v>
      </c>
      <c r="I334" s="61">
        <v>83278.7</v>
      </c>
      <c r="J334" s="61">
        <f t="shared" si="8"/>
        <v>4163935</v>
      </c>
      <c r="K334" s="55" t="s">
        <v>66</v>
      </c>
    </row>
    <row r="335" spans="2:11" ht="63.75">
      <c r="B335" s="63" t="s">
        <v>1126</v>
      </c>
      <c r="C335" s="58">
        <v>20304</v>
      </c>
      <c r="D335" s="62" t="s">
        <v>122</v>
      </c>
      <c r="E335" s="57" t="s">
        <v>76</v>
      </c>
      <c r="F335" s="59" t="s">
        <v>1338</v>
      </c>
      <c r="G335" s="56" t="s">
        <v>1128</v>
      </c>
      <c r="H335" s="60" t="s">
        <v>296</v>
      </c>
      <c r="I335" s="61">
        <v>100000</v>
      </c>
      <c r="J335" s="61">
        <f t="shared" si="8"/>
        <v>5000000</v>
      </c>
      <c r="K335" s="55" t="s">
        <v>66</v>
      </c>
    </row>
    <row r="336" spans="2:11" ht="89.25">
      <c r="B336" s="63" t="s">
        <v>1126</v>
      </c>
      <c r="C336" s="58">
        <v>20304</v>
      </c>
      <c r="D336" s="62" t="s">
        <v>122</v>
      </c>
      <c r="E336" s="57" t="s">
        <v>76</v>
      </c>
      <c r="F336" s="59" t="s">
        <v>1339</v>
      </c>
      <c r="G336" s="56" t="s">
        <v>1128</v>
      </c>
      <c r="H336" s="60" t="s">
        <v>296</v>
      </c>
      <c r="I336" s="61">
        <v>21859</v>
      </c>
      <c r="J336" s="61">
        <f t="shared" si="8"/>
        <v>1092950</v>
      </c>
      <c r="K336" s="55" t="s">
        <v>66</v>
      </c>
    </row>
    <row r="337" spans="2:11" ht="76.5">
      <c r="B337" s="63" t="s">
        <v>1126</v>
      </c>
      <c r="C337" s="58">
        <v>20304</v>
      </c>
      <c r="D337" s="62" t="s">
        <v>122</v>
      </c>
      <c r="E337" s="57" t="s">
        <v>76</v>
      </c>
      <c r="F337" s="59" t="s">
        <v>1340</v>
      </c>
      <c r="G337" s="56" t="s">
        <v>1128</v>
      </c>
      <c r="H337" s="60" t="s">
        <v>299</v>
      </c>
      <c r="I337" s="61">
        <v>450000</v>
      </c>
      <c r="J337" s="61">
        <f t="shared" si="8"/>
        <v>4500000</v>
      </c>
      <c r="K337" s="55" t="s">
        <v>66</v>
      </c>
    </row>
    <row r="338" spans="2:11" ht="76.5">
      <c r="B338" s="63" t="s">
        <v>1126</v>
      </c>
      <c r="C338" s="58">
        <v>20304</v>
      </c>
      <c r="D338" s="62" t="s">
        <v>122</v>
      </c>
      <c r="E338" s="57" t="s">
        <v>76</v>
      </c>
      <c r="F338" s="59" t="s">
        <v>1341</v>
      </c>
      <c r="G338" s="56" t="s">
        <v>1128</v>
      </c>
      <c r="H338" s="60" t="s">
        <v>1342</v>
      </c>
      <c r="I338" s="61">
        <v>480000</v>
      </c>
      <c r="J338" s="61">
        <f t="shared" si="8"/>
        <v>1920000</v>
      </c>
      <c r="K338" s="55" t="s">
        <v>66</v>
      </c>
    </row>
    <row r="339" spans="2:11" ht="76.5">
      <c r="B339" s="63" t="s">
        <v>1126</v>
      </c>
      <c r="C339" s="58">
        <v>20304</v>
      </c>
      <c r="D339" s="62" t="s">
        <v>122</v>
      </c>
      <c r="E339" s="57" t="s">
        <v>76</v>
      </c>
      <c r="F339" s="59" t="s">
        <v>1343</v>
      </c>
      <c r="G339" s="56" t="s">
        <v>1128</v>
      </c>
      <c r="H339" s="60" t="s">
        <v>1342</v>
      </c>
      <c r="I339" s="61">
        <v>480000</v>
      </c>
      <c r="J339" s="61">
        <f t="shared" si="8"/>
        <v>1920000</v>
      </c>
      <c r="K339" s="55" t="s">
        <v>66</v>
      </c>
    </row>
    <row r="340" spans="2:11" ht="76.5">
      <c r="B340" s="63" t="s">
        <v>1126</v>
      </c>
      <c r="C340" s="58">
        <v>20304</v>
      </c>
      <c r="D340" s="62" t="s">
        <v>122</v>
      </c>
      <c r="E340" s="57" t="s">
        <v>76</v>
      </c>
      <c r="F340" s="59" t="s">
        <v>1344</v>
      </c>
      <c r="G340" s="56" t="s">
        <v>1128</v>
      </c>
      <c r="H340" s="60" t="s">
        <v>1342</v>
      </c>
      <c r="I340" s="61">
        <v>480000</v>
      </c>
      <c r="J340" s="61">
        <f t="shared" si="8"/>
        <v>1920000</v>
      </c>
      <c r="K340" s="55" t="s">
        <v>66</v>
      </c>
    </row>
    <row r="341" spans="2:11" ht="76.5">
      <c r="B341" s="63" t="s">
        <v>1126</v>
      </c>
      <c r="C341" s="58">
        <v>20304</v>
      </c>
      <c r="D341" s="62" t="s">
        <v>122</v>
      </c>
      <c r="E341" s="57" t="s">
        <v>76</v>
      </c>
      <c r="F341" s="59" t="s">
        <v>1345</v>
      </c>
      <c r="G341" s="56" t="s">
        <v>1128</v>
      </c>
      <c r="H341" s="60" t="s">
        <v>1342</v>
      </c>
      <c r="I341" s="61">
        <v>730000</v>
      </c>
      <c r="J341" s="61">
        <f t="shared" si="8"/>
        <v>2920000</v>
      </c>
      <c r="K341" s="55" t="s">
        <v>66</v>
      </c>
    </row>
    <row r="342" spans="2:11" ht="76.5">
      <c r="B342" s="63" t="s">
        <v>1126</v>
      </c>
      <c r="C342" s="58">
        <v>20304</v>
      </c>
      <c r="D342" s="62" t="s">
        <v>122</v>
      </c>
      <c r="E342" s="57" t="s">
        <v>76</v>
      </c>
      <c r="F342" s="59" t="s">
        <v>1346</v>
      </c>
      <c r="G342" s="56" t="s">
        <v>1128</v>
      </c>
      <c r="H342" s="60" t="s">
        <v>1342</v>
      </c>
      <c r="I342" s="61">
        <v>306296</v>
      </c>
      <c r="J342" s="61">
        <f t="shared" si="8"/>
        <v>1225184</v>
      </c>
      <c r="K342" s="55" t="s">
        <v>66</v>
      </c>
    </row>
    <row r="343" spans="2:11" ht="76.5">
      <c r="B343" s="63" t="s">
        <v>1126</v>
      </c>
      <c r="C343" s="58">
        <v>20304</v>
      </c>
      <c r="D343" s="62" t="s">
        <v>122</v>
      </c>
      <c r="E343" s="57" t="s">
        <v>76</v>
      </c>
      <c r="F343" s="59" t="s">
        <v>1347</v>
      </c>
      <c r="G343" s="56" t="s">
        <v>1128</v>
      </c>
      <c r="H343" s="60" t="s">
        <v>1342</v>
      </c>
      <c r="I343" s="61">
        <v>347011.18</v>
      </c>
      <c r="J343" s="61">
        <f t="shared" si="8"/>
        <v>1388044.72</v>
      </c>
      <c r="K343" s="55" t="s">
        <v>66</v>
      </c>
    </row>
    <row r="344" spans="2:11" ht="76.5">
      <c r="B344" s="63" t="s">
        <v>1126</v>
      </c>
      <c r="C344" s="58">
        <v>20304</v>
      </c>
      <c r="D344" s="62" t="s">
        <v>122</v>
      </c>
      <c r="E344" s="57" t="s">
        <v>76</v>
      </c>
      <c r="F344" s="59" t="s">
        <v>1348</v>
      </c>
      <c r="G344" s="56" t="s">
        <v>1128</v>
      </c>
      <c r="H344" s="60" t="s">
        <v>1342</v>
      </c>
      <c r="I344" s="61">
        <v>292947.67</v>
      </c>
      <c r="J344" s="61">
        <f t="shared" si="8"/>
        <v>1171790.68</v>
      </c>
      <c r="K344" s="55" t="s">
        <v>66</v>
      </c>
    </row>
    <row r="345" spans="2:11" ht="76.5">
      <c r="B345" s="63" t="s">
        <v>1126</v>
      </c>
      <c r="C345" s="58">
        <v>20304</v>
      </c>
      <c r="D345" s="62" t="s">
        <v>122</v>
      </c>
      <c r="E345" s="57" t="s">
        <v>76</v>
      </c>
      <c r="F345" s="59" t="s">
        <v>1349</v>
      </c>
      <c r="G345" s="56" t="s">
        <v>1128</v>
      </c>
      <c r="H345" s="60" t="s">
        <v>1129</v>
      </c>
      <c r="I345" s="61">
        <v>1088530.3</v>
      </c>
      <c r="J345" s="61">
        <f t="shared" si="8"/>
        <v>1088530.3</v>
      </c>
      <c r="K345" s="55" t="s">
        <v>66</v>
      </c>
    </row>
    <row r="346" spans="2:11" ht="76.5">
      <c r="B346" s="63" t="s">
        <v>1126</v>
      </c>
      <c r="C346" s="58">
        <v>20304</v>
      </c>
      <c r="D346" s="62" t="s">
        <v>122</v>
      </c>
      <c r="E346" s="57" t="s">
        <v>76</v>
      </c>
      <c r="F346" s="59" t="s">
        <v>1350</v>
      </c>
      <c r="G346" s="56" t="s">
        <v>1128</v>
      </c>
      <c r="H346" s="60" t="s">
        <v>1129</v>
      </c>
      <c r="I346" s="61">
        <v>1467521.43</v>
      </c>
      <c r="J346" s="61">
        <f t="shared" si="8"/>
        <v>1467521.43</v>
      </c>
      <c r="K346" s="55" t="s">
        <v>66</v>
      </c>
    </row>
    <row r="347" spans="2:11" ht="76.5">
      <c r="B347" s="63" t="s">
        <v>1126</v>
      </c>
      <c r="C347" s="58">
        <v>20304</v>
      </c>
      <c r="D347" s="62" t="s">
        <v>137</v>
      </c>
      <c r="E347" s="57" t="s">
        <v>76</v>
      </c>
      <c r="F347" s="59" t="s">
        <v>1351</v>
      </c>
      <c r="G347" s="56" t="s">
        <v>1128</v>
      </c>
      <c r="H347" s="60" t="s">
        <v>1352</v>
      </c>
      <c r="I347" s="61">
        <v>80405.86</v>
      </c>
      <c r="J347" s="61">
        <f t="shared" si="8"/>
        <v>1125682.04</v>
      </c>
      <c r="K347" s="55" t="s">
        <v>66</v>
      </c>
    </row>
    <row r="348" spans="2:11" ht="76.5">
      <c r="B348" s="63" t="s">
        <v>1126</v>
      </c>
      <c r="C348" s="58">
        <v>20304</v>
      </c>
      <c r="D348" s="62" t="s">
        <v>137</v>
      </c>
      <c r="E348" s="57" t="s">
        <v>76</v>
      </c>
      <c r="F348" s="59" t="s">
        <v>1353</v>
      </c>
      <c r="G348" s="56" t="s">
        <v>1128</v>
      </c>
      <c r="H348" s="60" t="s">
        <v>299</v>
      </c>
      <c r="I348" s="61">
        <v>101296.14</v>
      </c>
      <c r="J348" s="61">
        <f t="shared" si="8"/>
        <v>1012961.4</v>
      </c>
      <c r="K348" s="55" t="s">
        <v>66</v>
      </c>
    </row>
    <row r="349" spans="2:11" ht="76.5">
      <c r="B349" s="63" t="s">
        <v>1126</v>
      </c>
      <c r="C349" s="58">
        <v>20304</v>
      </c>
      <c r="D349" s="62" t="s">
        <v>137</v>
      </c>
      <c r="E349" s="57" t="s">
        <v>76</v>
      </c>
      <c r="F349" s="59" t="s">
        <v>1354</v>
      </c>
      <c r="G349" s="56" t="s">
        <v>1128</v>
      </c>
      <c r="H349" s="60" t="s">
        <v>1352</v>
      </c>
      <c r="I349" s="61">
        <v>120180.54</v>
      </c>
      <c r="J349" s="61">
        <f t="shared" si="8"/>
        <v>1682527.5599999998</v>
      </c>
      <c r="K349" s="55" t="s">
        <v>66</v>
      </c>
    </row>
    <row r="350" spans="2:11" ht="76.5">
      <c r="B350" s="63" t="s">
        <v>1126</v>
      </c>
      <c r="C350" s="58">
        <v>20304</v>
      </c>
      <c r="D350" s="62" t="s">
        <v>137</v>
      </c>
      <c r="E350" s="57" t="s">
        <v>76</v>
      </c>
      <c r="F350" s="59" t="s">
        <v>1355</v>
      </c>
      <c r="G350" s="56" t="s">
        <v>1128</v>
      </c>
      <c r="H350" s="60" t="s">
        <v>1356</v>
      </c>
      <c r="I350" s="61">
        <v>247359.23</v>
      </c>
      <c r="J350" s="61">
        <f t="shared" si="8"/>
        <v>1484155.3800000001</v>
      </c>
      <c r="K350" s="55" t="s">
        <v>66</v>
      </c>
    </row>
    <row r="351" spans="2:11" ht="114.75">
      <c r="B351" s="63" t="s">
        <v>1126</v>
      </c>
      <c r="C351" s="58">
        <v>20304</v>
      </c>
      <c r="D351" s="62" t="s">
        <v>137</v>
      </c>
      <c r="E351" s="57" t="s">
        <v>76</v>
      </c>
      <c r="F351" s="59" t="s">
        <v>1357</v>
      </c>
      <c r="G351" s="56" t="s">
        <v>1128</v>
      </c>
      <c r="H351" s="60" t="s">
        <v>1356</v>
      </c>
      <c r="I351" s="61">
        <v>123615.73</v>
      </c>
      <c r="J351" s="61">
        <f t="shared" si="8"/>
        <v>741694.38</v>
      </c>
      <c r="K351" s="55" t="s">
        <v>66</v>
      </c>
    </row>
    <row r="352" spans="2:11" ht="114.75">
      <c r="B352" s="63" t="s">
        <v>1126</v>
      </c>
      <c r="C352" s="58">
        <v>20304</v>
      </c>
      <c r="D352" s="62" t="s">
        <v>137</v>
      </c>
      <c r="E352" s="57" t="s">
        <v>76</v>
      </c>
      <c r="F352" s="59" t="s">
        <v>1358</v>
      </c>
      <c r="G352" s="56" t="s">
        <v>1128</v>
      </c>
      <c r="H352" s="60" t="s">
        <v>1356</v>
      </c>
      <c r="I352" s="61">
        <v>123615.73</v>
      </c>
      <c r="J352" s="61">
        <f t="shared" si="8"/>
        <v>741694.38</v>
      </c>
      <c r="K352" s="55" t="s">
        <v>66</v>
      </c>
    </row>
    <row r="353" spans="2:11" ht="114.75">
      <c r="B353" s="63" t="s">
        <v>1126</v>
      </c>
      <c r="C353" s="58">
        <v>20304</v>
      </c>
      <c r="D353" s="62" t="s">
        <v>137</v>
      </c>
      <c r="E353" s="57" t="s">
        <v>76</v>
      </c>
      <c r="F353" s="59" t="s">
        <v>1359</v>
      </c>
      <c r="G353" s="56" t="s">
        <v>1128</v>
      </c>
      <c r="H353" s="60" t="s">
        <v>1356</v>
      </c>
      <c r="I353" s="61">
        <v>116132.36</v>
      </c>
      <c r="J353" s="61">
        <f t="shared" si="8"/>
        <v>696794.16</v>
      </c>
      <c r="K353" s="55" t="s">
        <v>66</v>
      </c>
    </row>
    <row r="354" spans="2:11" ht="114.75">
      <c r="B354" s="63" t="s">
        <v>1126</v>
      </c>
      <c r="C354" s="58">
        <v>20304</v>
      </c>
      <c r="D354" s="62" t="s">
        <v>137</v>
      </c>
      <c r="E354" s="57" t="s">
        <v>76</v>
      </c>
      <c r="F354" s="59" t="s">
        <v>1360</v>
      </c>
      <c r="G354" s="56" t="s">
        <v>1128</v>
      </c>
      <c r="H354" s="60" t="s">
        <v>1356</v>
      </c>
      <c r="I354" s="61">
        <v>254621.13</v>
      </c>
      <c r="J354" s="61">
        <f t="shared" si="8"/>
        <v>1527726.78</v>
      </c>
      <c r="K354" s="55" t="s">
        <v>66</v>
      </c>
    </row>
    <row r="355" spans="2:11" ht="114.75">
      <c r="B355" s="63" t="s">
        <v>1126</v>
      </c>
      <c r="C355" s="58">
        <v>20304</v>
      </c>
      <c r="D355" s="62" t="s">
        <v>137</v>
      </c>
      <c r="E355" s="57" t="s">
        <v>76</v>
      </c>
      <c r="F355" s="59" t="s">
        <v>1361</v>
      </c>
      <c r="G355" s="56" t="s">
        <v>1128</v>
      </c>
      <c r="H355" s="60" t="s">
        <v>1356</v>
      </c>
      <c r="I355" s="61">
        <v>347237.92</v>
      </c>
      <c r="J355" s="61">
        <f t="shared" si="8"/>
        <v>2083427.52</v>
      </c>
      <c r="K355" s="55" t="s">
        <v>66</v>
      </c>
    </row>
    <row r="356" spans="2:11" ht="76.5">
      <c r="B356" s="63" t="s">
        <v>1126</v>
      </c>
      <c r="C356" s="58">
        <v>20304</v>
      </c>
      <c r="D356" s="62" t="s">
        <v>126</v>
      </c>
      <c r="E356" s="57" t="s">
        <v>76</v>
      </c>
      <c r="F356" s="59" t="s">
        <v>1362</v>
      </c>
      <c r="G356" s="56" t="s">
        <v>1128</v>
      </c>
      <c r="H356" s="60" t="s">
        <v>290</v>
      </c>
      <c r="I356" s="61">
        <v>16708.91</v>
      </c>
      <c r="J356" s="61">
        <f t="shared" si="8"/>
        <v>16708910</v>
      </c>
      <c r="K356" s="55" t="s">
        <v>66</v>
      </c>
    </row>
    <row r="357" spans="2:11" ht="76.5">
      <c r="B357" s="63" t="s">
        <v>1126</v>
      </c>
      <c r="C357" s="58">
        <v>20304</v>
      </c>
      <c r="D357" s="62" t="s">
        <v>126</v>
      </c>
      <c r="E357" s="57" t="s">
        <v>76</v>
      </c>
      <c r="F357" s="59" t="s">
        <v>1363</v>
      </c>
      <c r="G357" s="56" t="s">
        <v>1128</v>
      </c>
      <c r="H357" s="60" t="s">
        <v>296</v>
      </c>
      <c r="I357" s="61">
        <v>12000</v>
      </c>
      <c r="J357" s="61">
        <f t="shared" si="8"/>
        <v>600000</v>
      </c>
      <c r="K357" s="55" t="s">
        <v>66</v>
      </c>
    </row>
    <row r="358" spans="2:11" ht="51">
      <c r="B358" s="63" t="s">
        <v>1126</v>
      </c>
      <c r="C358" s="58">
        <v>20304</v>
      </c>
      <c r="D358" s="62" t="s">
        <v>733</v>
      </c>
      <c r="E358" s="57" t="s">
        <v>76</v>
      </c>
      <c r="F358" s="59" t="s">
        <v>1364</v>
      </c>
      <c r="G358" s="56" t="s">
        <v>1128</v>
      </c>
      <c r="H358" s="60" t="s">
        <v>290</v>
      </c>
      <c r="I358" s="61">
        <v>3618.42</v>
      </c>
      <c r="J358" s="61">
        <f t="shared" si="8"/>
        <v>3618420</v>
      </c>
      <c r="K358" s="55" t="s">
        <v>66</v>
      </c>
    </row>
    <row r="359" spans="2:11" ht="102">
      <c r="B359" s="63" t="s">
        <v>1126</v>
      </c>
      <c r="C359" s="58">
        <v>20304</v>
      </c>
      <c r="D359" s="62" t="s">
        <v>137</v>
      </c>
      <c r="E359" s="57" t="s">
        <v>85</v>
      </c>
      <c r="F359" s="59" t="s">
        <v>1365</v>
      </c>
      <c r="G359" s="56" t="s">
        <v>1128</v>
      </c>
      <c r="H359" s="60" t="s">
        <v>1342</v>
      </c>
      <c r="I359" s="61">
        <v>258570.07</v>
      </c>
      <c r="J359" s="61">
        <f t="shared" si="8"/>
        <v>1034280.28</v>
      </c>
      <c r="K359" s="55" t="s">
        <v>66</v>
      </c>
    </row>
    <row r="360" spans="2:11" ht="51">
      <c r="B360" s="63" t="s">
        <v>1126</v>
      </c>
      <c r="C360" s="58">
        <v>20304</v>
      </c>
      <c r="D360" s="62" t="s">
        <v>96</v>
      </c>
      <c r="E360" s="57" t="s">
        <v>1366</v>
      </c>
      <c r="F360" s="59" t="s">
        <v>1367</v>
      </c>
      <c r="G360" s="56" t="s">
        <v>1128</v>
      </c>
      <c r="H360" s="60" t="s">
        <v>1167</v>
      </c>
      <c r="I360" s="61">
        <v>22030</v>
      </c>
      <c r="J360" s="61">
        <f t="shared" si="8"/>
        <v>440600</v>
      </c>
      <c r="K360" s="55" t="s">
        <v>66</v>
      </c>
    </row>
    <row r="361" spans="2:11" ht="165.75">
      <c r="B361" s="63" t="s">
        <v>1126</v>
      </c>
      <c r="C361" s="58">
        <v>20304</v>
      </c>
      <c r="D361" s="62" t="s">
        <v>115</v>
      </c>
      <c r="E361" s="57" t="s">
        <v>76</v>
      </c>
      <c r="F361" s="59" t="s">
        <v>1368</v>
      </c>
      <c r="G361" s="56" t="s">
        <v>1369</v>
      </c>
      <c r="H361" s="60" t="s">
        <v>294</v>
      </c>
      <c r="I361" s="61">
        <v>1619.45</v>
      </c>
      <c r="J361" s="61">
        <f t="shared" si="8"/>
        <v>809725</v>
      </c>
      <c r="K361" s="55" t="s">
        <v>66</v>
      </c>
    </row>
    <row r="362" spans="2:11" ht="102">
      <c r="B362" s="63" t="s">
        <v>1126</v>
      </c>
      <c r="C362" s="58">
        <v>20304</v>
      </c>
      <c r="D362" s="62" t="s">
        <v>72</v>
      </c>
      <c r="E362" s="57" t="s">
        <v>797</v>
      </c>
      <c r="F362" s="59" t="s">
        <v>1370</v>
      </c>
      <c r="G362" s="56" t="s">
        <v>1128</v>
      </c>
      <c r="H362" s="60" t="s">
        <v>296</v>
      </c>
      <c r="I362" s="61">
        <v>11083.15</v>
      </c>
      <c r="J362" s="61">
        <f t="shared" si="8"/>
        <v>554157.5</v>
      </c>
      <c r="K362" s="55" t="s">
        <v>66</v>
      </c>
    </row>
    <row r="363" spans="2:11" ht="168.75">
      <c r="B363" s="63" t="s">
        <v>1126</v>
      </c>
      <c r="C363" s="58">
        <v>20304</v>
      </c>
      <c r="D363" s="62" t="s">
        <v>72</v>
      </c>
      <c r="E363" s="57" t="s">
        <v>797</v>
      </c>
      <c r="F363" s="59" t="s">
        <v>1371</v>
      </c>
      <c r="G363" s="56" t="s">
        <v>1128</v>
      </c>
      <c r="H363" s="60" t="s">
        <v>1167</v>
      </c>
      <c r="I363" s="61">
        <v>16448</v>
      </c>
      <c r="J363" s="61">
        <f t="shared" si="8"/>
        <v>328960</v>
      </c>
      <c r="K363" s="55" t="s">
        <v>66</v>
      </c>
    </row>
    <row r="364" spans="2:11" ht="168.75">
      <c r="B364" s="63" t="s">
        <v>1126</v>
      </c>
      <c r="C364" s="58">
        <v>20304</v>
      </c>
      <c r="D364" s="62" t="s">
        <v>72</v>
      </c>
      <c r="E364" s="57" t="s">
        <v>797</v>
      </c>
      <c r="F364" s="59" t="s">
        <v>1372</v>
      </c>
      <c r="G364" s="56" t="s">
        <v>1128</v>
      </c>
      <c r="H364" s="60" t="s">
        <v>1167</v>
      </c>
      <c r="I364" s="61">
        <v>22301.67</v>
      </c>
      <c r="J364" s="61">
        <f t="shared" si="8"/>
        <v>446033.39999999997</v>
      </c>
      <c r="K364" s="55" t="s">
        <v>66</v>
      </c>
    </row>
    <row r="365" spans="2:11" ht="102">
      <c r="B365" s="63" t="s">
        <v>1126</v>
      </c>
      <c r="C365" s="58">
        <v>20304</v>
      </c>
      <c r="D365" s="62" t="s">
        <v>72</v>
      </c>
      <c r="E365" s="57" t="s">
        <v>797</v>
      </c>
      <c r="F365" s="59" t="s">
        <v>1373</v>
      </c>
      <c r="G365" s="56" t="s">
        <v>1128</v>
      </c>
      <c r="H365" s="60" t="s">
        <v>1167</v>
      </c>
      <c r="I365" s="61">
        <v>27890.47</v>
      </c>
      <c r="J365" s="61">
        <f t="shared" si="8"/>
        <v>557809.4</v>
      </c>
      <c r="K365" s="55" t="s">
        <v>66</v>
      </c>
    </row>
    <row r="366" spans="2:11" ht="102">
      <c r="B366" s="63" t="s">
        <v>1126</v>
      </c>
      <c r="C366" s="58">
        <v>20304</v>
      </c>
      <c r="D366" s="62" t="s">
        <v>72</v>
      </c>
      <c r="E366" s="57" t="s">
        <v>797</v>
      </c>
      <c r="F366" s="59" t="s">
        <v>1374</v>
      </c>
      <c r="G366" s="56" t="s">
        <v>1128</v>
      </c>
      <c r="H366" s="60" t="s">
        <v>84</v>
      </c>
      <c r="I366" s="61">
        <v>1000</v>
      </c>
      <c r="J366" s="61">
        <f t="shared" si="8"/>
        <v>100000</v>
      </c>
      <c r="K366" s="55" t="s">
        <v>66</v>
      </c>
    </row>
    <row r="367" spans="2:11" ht="140.25">
      <c r="B367" s="63" t="s">
        <v>1126</v>
      </c>
      <c r="C367" s="58">
        <v>20304</v>
      </c>
      <c r="D367" s="62" t="s">
        <v>69</v>
      </c>
      <c r="E367" s="57" t="s">
        <v>76</v>
      </c>
      <c r="F367" s="59" t="s">
        <v>1375</v>
      </c>
      <c r="G367" s="56" t="s">
        <v>1128</v>
      </c>
      <c r="H367" s="60" t="s">
        <v>296</v>
      </c>
      <c r="I367" s="61">
        <v>5500</v>
      </c>
      <c r="J367" s="61">
        <f t="shared" si="8"/>
        <v>275000</v>
      </c>
      <c r="K367" s="55" t="s">
        <v>66</v>
      </c>
    </row>
    <row r="368" spans="2:11" ht="140.25">
      <c r="B368" s="63" t="s">
        <v>1126</v>
      </c>
      <c r="C368" s="58">
        <v>20304</v>
      </c>
      <c r="D368" s="62" t="s">
        <v>96</v>
      </c>
      <c r="E368" s="57" t="s">
        <v>532</v>
      </c>
      <c r="F368" s="59" t="s">
        <v>1376</v>
      </c>
      <c r="G368" s="56" t="s">
        <v>1128</v>
      </c>
      <c r="H368" s="60" t="s">
        <v>296</v>
      </c>
      <c r="I368" s="61">
        <v>6490</v>
      </c>
      <c r="J368" s="61">
        <f t="shared" si="8"/>
        <v>324500</v>
      </c>
      <c r="K368" s="55" t="s">
        <v>66</v>
      </c>
    </row>
    <row r="369" spans="2:11" ht="140.25">
      <c r="B369" s="63" t="s">
        <v>1126</v>
      </c>
      <c r="C369" s="58">
        <v>20304</v>
      </c>
      <c r="D369" s="62" t="s">
        <v>96</v>
      </c>
      <c r="E369" s="57" t="s">
        <v>532</v>
      </c>
      <c r="F369" s="59" t="s">
        <v>1377</v>
      </c>
      <c r="G369" s="56" t="s">
        <v>1128</v>
      </c>
      <c r="H369" s="60" t="s">
        <v>296</v>
      </c>
      <c r="I369" s="61">
        <v>10310</v>
      </c>
      <c r="J369" s="61">
        <f t="shared" si="8"/>
        <v>515500</v>
      </c>
      <c r="K369" s="55" t="s">
        <v>66</v>
      </c>
    </row>
    <row r="370" spans="2:11" ht="140.25">
      <c r="B370" s="63" t="s">
        <v>1126</v>
      </c>
      <c r="C370" s="58">
        <v>20304</v>
      </c>
      <c r="D370" s="62" t="s">
        <v>96</v>
      </c>
      <c r="E370" s="57" t="s">
        <v>532</v>
      </c>
      <c r="F370" s="59" t="s">
        <v>1378</v>
      </c>
      <c r="G370" s="56" t="s">
        <v>1128</v>
      </c>
      <c r="H370" s="60" t="s">
        <v>1167</v>
      </c>
      <c r="I370" s="61">
        <v>14330</v>
      </c>
      <c r="J370" s="61">
        <f t="shared" si="8"/>
        <v>286600</v>
      </c>
      <c r="K370" s="55" t="s">
        <v>66</v>
      </c>
    </row>
    <row r="371" spans="2:11" ht="140.25">
      <c r="B371" s="63" t="s">
        <v>1126</v>
      </c>
      <c r="C371" s="58">
        <v>20304</v>
      </c>
      <c r="D371" s="62" t="s">
        <v>96</v>
      </c>
      <c r="E371" s="57" t="s">
        <v>532</v>
      </c>
      <c r="F371" s="59" t="s">
        <v>1379</v>
      </c>
      <c r="G371" s="56" t="s">
        <v>1128</v>
      </c>
      <c r="H371" s="60" t="s">
        <v>1167</v>
      </c>
      <c r="I371" s="61">
        <v>17240</v>
      </c>
      <c r="J371" s="61">
        <f t="shared" si="8"/>
        <v>344800</v>
      </c>
      <c r="K371" s="55" t="s">
        <v>66</v>
      </c>
    </row>
    <row r="372" spans="2:11" ht="140.25">
      <c r="B372" s="63" t="s">
        <v>1126</v>
      </c>
      <c r="C372" s="58">
        <v>20304</v>
      </c>
      <c r="D372" s="62" t="s">
        <v>96</v>
      </c>
      <c r="E372" s="57" t="s">
        <v>532</v>
      </c>
      <c r="F372" s="59" t="s">
        <v>1380</v>
      </c>
      <c r="G372" s="56" t="s">
        <v>1128</v>
      </c>
      <c r="H372" s="60" t="s">
        <v>1167</v>
      </c>
      <c r="I372" s="61">
        <v>22030</v>
      </c>
      <c r="J372" s="61">
        <f t="shared" si="8"/>
        <v>440600</v>
      </c>
      <c r="K372" s="55" t="s">
        <v>66</v>
      </c>
    </row>
    <row r="373" spans="2:11" ht="114.75">
      <c r="B373" s="63" t="s">
        <v>1126</v>
      </c>
      <c r="C373" s="58">
        <v>20304</v>
      </c>
      <c r="D373" s="62" t="s">
        <v>96</v>
      </c>
      <c r="E373" s="57" t="s">
        <v>532</v>
      </c>
      <c r="F373" s="59" t="s">
        <v>1381</v>
      </c>
      <c r="G373" s="56" t="s">
        <v>1128</v>
      </c>
      <c r="H373" s="60" t="s">
        <v>296</v>
      </c>
      <c r="I373" s="61">
        <v>3653.35</v>
      </c>
      <c r="J373" s="61">
        <f t="shared" si="8"/>
        <v>182667.5</v>
      </c>
      <c r="K373" s="55" t="s">
        <v>66</v>
      </c>
    </row>
    <row r="374" spans="2:11" ht="114.75">
      <c r="B374" s="63" t="s">
        <v>1126</v>
      </c>
      <c r="C374" s="58">
        <v>20304</v>
      </c>
      <c r="D374" s="62" t="s">
        <v>72</v>
      </c>
      <c r="E374" s="57" t="s">
        <v>797</v>
      </c>
      <c r="F374" s="59" t="s">
        <v>1382</v>
      </c>
      <c r="G374" s="56" t="s">
        <v>1128</v>
      </c>
      <c r="H374" s="60" t="s">
        <v>296</v>
      </c>
      <c r="I374" s="61">
        <v>6107.23</v>
      </c>
      <c r="J374" s="61">
        <f t="shared" si="8"/>
        <v>305361.5</v>
      </c>
      <c r="K374" s="55" t="s">
        <v>66</v>
      </c>
    </row>
    <row r="375" spans="2:11" ht="102">
      <c r="B375" s="63" t="s">
        <v>1126</v>
      </c>
      <c r="C375" s="58">
        <v>20304</v>
      </c>
      <c r="D375" s="62" t="s">
        <v>72</v>
      </c>
      <c r="E375" s="57" t="s">
        <v>797</v>
      </c>
      <c r="F375" s="59" t="s">
        <v>1383</v>
      </c>
      <c r="G375" s="56" t="s">
        <v>1128</v>
      </c>
      <c r="H375" s="60" t="s">
        <v>1306</v>
      </c>
      <c r="I375" s="61">
        <v>3653.35</v>
      </c>
      <c r="J375" s="61">
        <f t="shared" si="8"/>
        <v>109600.5</v>
      </c>
      <c r="K375" s="55" t="s">
        <v>66</v>
      </c>
    </row>
    <row r="376" spans="2:11" ht="102">
      <c r="B376" s="63" t="s">
        <v>1126</v>
      </c>
      <c r="C376" s="58">
        <v>20304</v>
      </c>
      <c r="D376" s="62" t="s">
        <v>102</v>
      </c>
      <c r="E376" s="57" t="s">
        <v>82</v>
      </c>
      <c r="F376" s="59" t="s">
        <v>1384</v>
      </c>
      <c r="G376" s="56" t="s">
        <v>1128</v>
      </c>
      <c r="H376" s="60" t="s">
        <v>1306</v>
      </c>
      <c r="I376" s="61">
        <v>6107.23</v>
      </c>
      <c r="J376" s="61">
        <f t="shared" si="8"/>
        <v>183216.9</v>
      </c>
      <c r="K376" s="55" t="s">
        <v>66</v>
      </c>
    </row>
    <row r="377" spans="2:11" ht="102">
      <c r="B377" s="63" t="s">
        <v>1126</v>
      </c>
      <c r="C377" s="58">
        <v>20304</v>
      </c>
      <c r="D377" s="62" t="s">
        <v>102</v>
      </c>
      <c r="E377" s="57" t="s">
        <v>82</v>
      </c>
      <c r="F377" s="59" t="s">
        <v>1385</v>
      </c>
      <c r="G377" s="56" t="s">
        <v>1128</v>
      </c>
      <c r="H377" s="60" t="s">
        <v>1306</v>
      </c>
      <c r="I377" s="61">
        <v>11083.15</v>
      </c>
      <c r="J377" s="61">
        <f t="shared" si="8"/>
        <v>332494.5</v>
      </c>
      <c r="K377" s="55" t="s">
        <v>66</v>
      </c>
    </row>
    <row r="378" spans="2:11" ht="102">
      <c r="B378" s="63" t="s">
        <v>1126</v>
      </c>
      <c r="C378" s="58">
        <v>20304</v>
      </c>
      <c r="D378" s="62" t="s">
        <v>102</v>
      </c>
      <c r="E378" s="57" t="s">
        <v>82</v>
      </c>
      <c r="F378" s="59" t="s">
        <v>1386</v>
      </c>
      <c r="G378" s="56" t="s">
        <v>1128</v>
      </c>
      <c r="H378" s="60" t="s">
        <v>299</v>
      </c>
      <c r="I378" s="61">
        <v>16448.38</v>
      </c>
      <c r="J378" s="61">
        <f t="shared" si="8"/>
        <v>164483.80000000002</v>
      </c>
      <c r="K378" s="55" t="s">
        <v>66</v>
      </c>
    </row>
    <row r="379" spans="2:11" ht="102">
      <c r="B379" s="63" t="s">
        <v>1126</v>
      </c>
      <c r="C379" s="58">
        <v>20304</v>
      </c>
      <c r="D379" s="62" t="s">
        <v>102</v>
      </c>
      <c r="E379" s="57" t="s">
        <v>82</v>
      </c>
      <c r="F379" s="59" t="s">
        <v>1387</v>
      </c>
      <c r="G379" s="56" t="s">
        <v>1128</v>
      </c>
      <c r="H379" s="60" t="s">
        <v>299</v>
      </c>
      <c r="I379" s="61">
        <v>22301.67</v>
      </c>
      <c r="J379" s="61">
        <f t="shared" si="8"/>
        <v>223016.69999999998</v>
      </c>
      <c r="K379" s="55" t="s">
        <v>66</v>
      </c>
    </row>
    <row r="380" spans="2:11" ht="102">
      <c r="B380" s="63" t="s">
        <v>1126</v>
      </c>
      <c r="C380" s="58">
        <v>20304</v>
      </c>
      <c r="D380" s="62" t="s">
        <v>102</v>
      </c>
      <c r="E380" s="57" t="s">
        <v>82</v>
      </c>
      <c r="F380" s="59" t="s">
        <v>1388</v>
      </c>
      <c r="G380" s="56" t="s">
        <v>1128</v>
      </c>
      <c r="H380" s="60" t="s">
        <v>299</v>
      </c>
      <c r="I380" s="61">
        <v>27890.47</v>
      </c>
      <c r="J380" s="61">
        <f aca="true" t="shared" si="9" ref="J380:J443">H380*I380</f>
        <v>278904.7</v>
      </c>
      <c r="K380" s="55" t="s">
        <v>66</v>
      </c>
    </row>
    <row r="381" spans="2:11" ht="51">
      <c r="B381" s="63" t="s">
        <v>1126</v>
      </c>
      <c r="C381" s="58">
        <v>20304</v>
      </c>
      <c r="D381" s="62" t="s">
        <v>96</v>
      </c>
      <c r="E381" s="57" t="s">
        <v>1389</v>
      </c>
      <c r="F381" s="59" t="s">
        <v>1390</v>
      </c>
      <c r="G381" s="56" t="s">
        <v>1128</v>
      </c>
      <c r="H381" s="60" t="s">
        <v>294</v>
      </c>
      <c r="I381" s="61">
        <v>2100</v>
      </c>
      <c r="J381" s="61">
        <f t="shared" si="9"/>
        <v>1050000</v>
      </c>
      <c r="K381" s="55" t="s">
        <v>66</v>
      </c>
    </row>
    <row r="382" spans="2:11" ht="51">
      <c r="B382" s="63" t="s">
        <v>1126</v>
      </c>
      <c r="C382" s="58">
        <v>20304</v>
      </c>
      <c r="D382" s="62" t="s">
        <v>96</v>
      </c>
      <c r="E382" s="57" t="s">
        <v>1389</v>
      </c>
      <c r="F382" s="59" t="s">
        <v>1391</v>
      </c>
      <c r="G382" s="56" t="s">
        <v>1128</v>
      </c>
      <c r="H382" s="60" t="s">
        <v>294</v>
      </c>
      <c r="I382" s="61">
        <v>2800</v>
      </c>
      <c r="J382" s="61">
        <f t="shared" si="9"/>
        <v>1400000</v>
      </c>
      <c r="K382" s="55" t="s">
        <v>66</v>
      </c>
    </row>
    <row r="383" spans="2:11" ht="51">
      <c r="B383" s="63" t="s">
        <v>1126</v>
      </c>
      <c r="C383" s="58">
        <v>20304</v>
      </c>
      <c r="D383" s="62" t="s">
        <v>96</v>
      </c>
      <c r="E383" s="57" t="s">
        <v>1389</v>
      </c>
      <c r="F383" s="59" t="s">
        <v>1392</v>
      </c>
      <c r="G383" s="56" t="s">
        <v>1128</v>
      </c>
      <c r="H383" s="60" t="s">
        <v>294</v>
      </c>
      <c r="I383" s="61">
        <v>5600</v>
      </c>
      <c r="J383" s="61">
        <f t="shared" si="9"/>
        <v>2800000</v>
      </c>
      <c r="K383" s="55" t="s">
        <v>66</v>
      </c>
    </row>
    <row r="384" spans="2:11" ht="51">
      <c r="B384" s="63" t="s">
        <v>1126</v>
      </c>
      <c r="C384" s="58">
        <v>20304</v>
      </c>
      <c r="D384" s="62" t="s">
        <v>96</v>
      </c>
      <c r="E384" s="57" t="s">
        <v>1389</v>
      </c>
      <c r="F384" s="59" t="s">
        <v>1393</v>
      </c>
      <c r="G384" s="56" t="s">
        <v>1128</v>
      </c>
      <c r="H384" s="60" t="s">
        <v>294</v>
      </c>
      <c r="I384" s="61">
        <v>9400</v>
      </c>
      <c r="J384" s="61">
        <f t="shared" si="9"/>
        <v>4700000</v>
      </c>
      <c r="K384" s="55" t="s">
        <v>66</v>
      </c>
    </row>
    <row r="385" spans="2:11" ht="51">
      <c r="B385" s="63" t="s">
        <v>1126</v>
      </c>
      <c r="C385" s="58">
        <v>20304</v>
      </c>
      <c r="D385" s="62" t="s">
        <v>96</v>
      </c>
      <c r="E385" s="57" t="s">
        <v>1389</v>
      </c>
      <c r="F385" s="59" t="s">
        <v>1394</v>
      </c>
      <c r="G385" s="56" t="s">
        <v>1128</v>
      </c>
      <c r="H385" s="60" t="s">
        <v>291</v>
      </c>
      <c r="I385" s="61">
        <v>12095.84</v>
      </c>
      <c r="J385" s="61">
        <f t="shared" si="9"/>
        <v>3023960</v>
      </c>
      <c r="K385" s="55" t="s">
        <v>66</v>
      </c>
    </row>
    <row r="386" spans="2:11" ht="51">
      <c r="B386" s="63" t="s">
        <v>1126</v>
      </c>
      <c r="C386" s="58">
        <v>20304</v>
      </c>
      <c r="D386" s="62" t="s">
        <v>96</v>
      </c>
      <c r="E386" s="57" t="s">
        <v>1389</v>
      </c>
      <c r="F386" s="59" t="s">
        <v>1395</v>
      </c>
      <c r="G386" s="56" t="s">
        <v>1128</v>
      </c>
      <c r="H386" s="60" t="s">
        <v>291</v>
      </c>
      <c r="I386" s="61">
        <v>21472</v>
      </c>
      <c r="J386" s="61">
        <f t="shared" si="9"/>
        <v>5368000</v>
      </c>
      <c r="K386" s="55" t="s">
        <v>66</v>
      </c>
    </row>
    <row r="387" spans="2:11" ht="51">
      <c r="B387" s="63" t="s">
        <v>1126</v>
      </c>
      <c r="C387" s="58">
        <v>20304</v>
      </c>
      <c r="D387" s="62" t="s">
        <v>72</v>
      </c>
      <c r="E387" s="57" t="s">
        <v>797</v>
      </c>
      <c r="F387" s="59" t="s">
        <v>1396</v>
      </c>
      <c r="G387" s="56" t="s">
        <v>1128</v>
      </c>
      <c r="H387" s="60" t="s">
        <v>294</v>
      </c>
      <c r="I387" s="61">
        <v>150</v>
      </c>
      <c r="J387" s="61">
        <f t="shared" si="9"/>
        <v>75000</v>
      </c>
      <c r="K387" s="55" t="s">
        <v>66</v>
      </c>
    </row>
    <row r="388" spans="2:11" ht="51">
      <c r="B388" s="63" t="s">
        <v>1126</v>
      </c>
      <c r="C388" s="58">
        <v>20304</v>
      </c>
      <c r="D388" s="62" t="s">
        <v>72</v>
      </c>
      <c r="E388" s="57" t="s">
        <v>797</v>
      </c>
      <c r="F388" s="59" t="s">
        <v>1397</v>
      </c>
      <c r="G388" s="56" t="s">
        <v>1128</v>
      </c>
      <c r="H388" s="60" t="s">
        <v>294</v>
      </c>
      <c r="I388" s="61">
        <v>170</v>
      </c>
      <c r="J388" s="61">
        <f t="shared" si="9"/>
        <v>85000</v>
      </c>
      <c r="K388" s="55" t="s">
        <v>66</v>
      </c>
    </row>
    <row r="389" spans="2:11" ht="51">
      <c r="B389" s="63" t="s">
        <v>1126</v>
      </c>
      <c r="C389" s="58">
        <v>20304</v>
      </c>
      <c r="D389" s="62" t="s">
        <v>72</v>
      </c>
      <c r="E389" s="57" t="s">
        <v>797</v>
      </c>
      <c r="F389" s="59" t="s">
        <v>1398</v>
      </c>
      <c r="G389" s="56" t="s">
        <v>1128</v>
      </c>
      <c r="H389" s="60" t="s">
        <v>294</v>
      </c>
      <c r="I389" s="61">
        <v>250</v>
      </c>
      <c r="J389" s="61">
        <f t="shared" si="9"/>
        <v>125000</v>
      </c>
      <c r="K389" s="55" t="s">
        <v>66</v>
      </c>
    </row>
    <row r="390" spans="2:11" ht="51">
      <c r="B390" s="63" t="s">
        <v>1126</v>
      </c>
      <c r="C390" s="58">
        <v>20304</v>
      </c>
      <c r="D390" s="62" t="s">
        <v>72</v>
      </c>
      <c r="E390" s="57" t="s">
        <v>797</v>
      </c>
      <c r="F390" s="59" t="s">
        <v>1399</v>
      </c>
      <c r="G390" s="56" t="s">
        <v>1128</v>
      </c>
      <c r="H390" s="60" t="s">
        <v>294</v>
      </c>
      <c r="I390" s="61">
        <v>380</v>
      </c>
      <c r="J390" s="61">
        <f t="shared" si="9"/>
        <v>190000</v>
      </c>
      <c r="K390" s="55" t="s">
        <v>66</v>
      </c>
    </row>
    <row r="391" spans="2:11" ht="51">
      <c r="B391" s="63" t="s">
        <v>1126</v>
      </c>
      <c r="C391" s="58">
        <v>20304</v>
      </c>
      <c r="D391" s="62" t="s">
        <v>72</v>
      </c>
      <c r="E391" s="57" t="s">
        <v>797</v>
      </c>
      <c r="F391" s="59" t="s">
        <v>1400</v>
      </c>
      <c r="G391" s="56" t="s">
        <v>1128</v>
      </c>
      <c r="H391" s="60" t="s">
        <v>294</v>
      </c>
      <c r="I391" s="61">
        <v>490</v>
      </c>
      <c r="J391" s="61">
        <f t="shared" si="9"/>
        <v>245000</v>
      </c>
      <c r="K391" s="55" t="s">
        <v>66</v>
      </c>
    </row>
    <row r="392" spans="2:11" ht="51">
      <c r="B392" s="63" t="s">
        <v>1126</v>
      </c>
      <c r="C392" s="58">
        <v>20304</v>
      </c>
      <c r="D392" s="62" t="s">
        <v>72</v>
      </c>
      <c r="E392" s="57" t="s">
        <v>797</v>
      </c>
      <c r="F392" s="59" t="s">
        <v>1401</v>
      </c>
      <c r="G392" s="56" t="s">
        <v>1128</v>
      </c>
      <c r="H392" s="60" t="s">
        <v>294</v>
      </c>
      <c r="I392" s="61">
        <v>610</v>
      </c>
      <c r="J392" s="61">
        <f t="shared" si="9"/>
        <v>305000</v>
      </c>
      <c r="K392" s="55" t="s">
        <v>66</v>
      </c>
    </row>
    <row r="393" spans="2:11" ht="51">
      <c r="B393" s="63" t="s">
        <v>1126</v>
      </c>
      <c r="C393" s="58">
        <v>20304</v>
      </c>
      <c r="D393" s="62" t="s">
        <v>72</v>
      </c>
      <c r="E393" s="57" t="s">
        <v>797</v>
      </c>
      <c r="F393" s="59" t="s">
        <v>1402</v>
      </c>
      <c r="G393" s="56" t="s">
        <v>1128</v>
      </c>
      <c r="H393" s="60" t="s">
        <v>291</v>
      </c>
      <c r="I393" s="61">
        <v>900</v>
      </c>
      <c r="J393" s="61">
        <f t="shared" si="9"/>
        <v>225000</v>
      </c>
      <c r="K393" s="55" t="s">
        <v>66</v>
      </c>
    </row>
    <row r="394" spans="2:11" ht="51">
      <c r="B394" s="63" t="s">
        <v>1126</v>
      </c>
      <c r="C394" s="58">
        <v>20304</v>
      </c>
      <c r="D394" s="62" t="s">
        <v>72</v>
      </c>
      <c r="E394" s="57" t="s">
        <v>797</v>
      </c>
      <c r="F394" s="59" t="s">
        <v>1403</v>
      </c>
      <c r="G394" s="56" t="s">
        <v>1128</v>
      </c>
      <c r="H394" s="60" t="s">
        <v>291</v>
      </c>
      <c r="I394" s="61">
        <v>2100</v>
      </c>
      <c r="J394" s="61">
        <f t="shared" si="9"/>
        <v>525000</v>
      </c>
      <c r="K394" s="55" t="s">
        <v>66</v>
      </c>
    </row>
    <row r="395" spans="2:11" ht="51">
      <c r="B395" s="63" t="s">
        <v>1126</v>
      </c>
      <c r="C395" s="58">
        <v>20304</v>
      </c>
      <c r="D395" s="62" t="s">
        <v>102</v>
      </c>
      <c r="E395" s="57" t="s">
        <v>1404</v>
      </c>
      <c r="F395" s="59" t="s">
        <v>1405</v>
      </c>
      <c r="G395" s="56" t="s">
        <v>1128</v>
      </c>
      <c r="H395" s="60" t="s">
        <v>107</v>
      </c>
      <c r="I395" s="61">
        <v>660</v>
      </c>
      <c r="J395" s="61">
        <f t="shared" si="9"/>
        <v>132000</v>
      </c>
      <c r="K395" s="55" t="s">
        <v>66</v>
      </c>
    </row>
    <row r="396" spans="2:11" ht="51">
      <c r="B396" s="63" t="s">
        <v>1126</v>
      </c>
      <c r="C396" s="58">
        <v>20304</v>
      </c>
      <c r="D396" s="62" t="s">
        <v>102</v>
      </c>
      <c r="E396" s="57" t="s">
        <v>1404</v>
      </c>
      <c r="F396" s="59" t="s">
        <v>1406</v>
      </c>
      <c r="G396" s="56" t="s">
        <v>1128</v>
      </c>
      <c r="H396" s="60" t="s">
        <v>107</v>
      </c>
      <c r="I396" s="61">
        <v>720</v>
      </c>
      <c r="J396" s="61">
        <f t="shared" si="9"/>
        <v>144000</v>
      </c>
      <c r="K396" s="55" t="s">
        <v>66</v>
      </c>
    </row>
    <row r="397" spans="2:11" ht="51">
      <c r="B397" s="63" t="s">
        <v>1126</v>
      </c>
      <c r="C397" s="58">
        <v>20304</v>
      </c>
      <c r="D397" s="62" t="s">
        <v>102</v>
      </c>
      <c r="E397" s="57" t="s">
        <v>1404</v>
      </c>
      <c r="F397" s="59" t="s">
        <v>1407</v>
      </c>
      <c r="G397" s="56" t="s">
        <v>1128</v>
      </c>
      <c r="H397" s="60" t="s">
        <v>107</v>
      </c>
      <c r="I397" s="61">
        <v>1020</v>
      </c>
      <c r="J397" s="61">
        <f t="shared" si="9"/>
        <v>204000</v>
      </c>
      <c r="K397" s="55" t="s">
        <v>66</v>
      </c>
    </row>
    <row r="398" spans="2:11" ht="51">
      <c r="B398" s="63" t="s">
        <v>1126</v>
      </c>
      <c r="C398" s="58">
        <v>20304</v>
      </c>
      <c r="D398" s="62" t="s">
        <v>102</v>
      </c>
      <c r="E398" s="57" t="s">
        <v>1404</v>
      </c>
      <c r="F398" s="59" t="s">
        <v>1408</v>
      </c>
      <c r="G398" s="56" t="s">
        <v>1128</v>
      </c>
      <c r="H398" s="60" t="s">
        <v>107</v>
      </c>
      <c r="I398" s="61">
        <v>1550</v>
      </c>
      <c r="J398" s="61">
        <f t="shared" si="9"/>
        <v>310000</v>
      </c>
      <c r="K398" s="55" t="s">
        <v>66</v>
      </c>
    </row>
    <row r="399" spans="2:11" ht="51">
      <c r="B399" s="63" t="s">
        <v>1126</v>
      </c>
      <c r="C399" s="58">
        <v>20304</v>
      </c>
      <c r="D399" s="62" t="s">
        <v>102</v>
      </c>
      <c r="E399" s="57" t="s">
        <v>1404</v>
      </c>
      <c r="F399" s="59" t="s">
        <v>1409</v>
      </c>
      <c r="G399" s="56" t="s">
        <v>1128</v>
      </c>
      <c r="H399" s="60" t="s">
        <v>107</v>
      </c>
      <c r="I399" s="61">
        <v>1700</v>
      </c>
      <c r="J399" s="61">
        <f t="shared" si="9"/>
        <v>340000</v>
      </c>
      <c r="K399" s="55" t="s">
        <v>66</v>
      </c>
    </row>
    <row r="400" spans="2:11" ht="51">
      <c r="B400" s="63" t="s">
        <v>1126</v>
      </c>
      <c r="C400" s="58">
        <v>20304</v>
      </c>
      <c r="D400" s="62" t="s">
        <v>102</v>
      </c>
      <c r="E400" s="57" t="s">
        <v>1404</v>
      </c>
      <c r="F400" s="59" t="s">
        <v>1410</v>
      </c>
      <c r="G400" s="56" t="s">
        <v>1128</v>
      </c>
      <c r="H400" s="60" t="s">
        <v>107</v>
      </c>
      <c r="I400" s="61">
        <v>3900</v>
      </c>
      <c r="J400" s="61">
        <f t="shared" si="9"/>
        <v>780000</v>
      </c>
      <c r="K400" s="55" t="s">
        <v>66</v>
      </c>
    </row>
    <row r="401" spans="2:11" ht="51">
      <c r="B401" s="63" t="s">
        <v>1126</v>
      </c>
      <c r="C401" s="58">
        <v>20304</v>
      </c>
      <c r="D401" s="62" t="s">
        <v>102</v>
      </c>
      <c r="E401" s="57" t="s">
        <v>1404</v>
      </c>
      <c r="F401" s="59" t="s">
        <v>1411</v>
      </c>
      <c r="G401" s="56" t="s">
        <v>1128</v>
      </c>
      <c r="H401" s="60" t="s">
        <v>84</v>
      </c>
      <c r="I401" s="61">
        <v>6550</v>
      </c>
      <c r="J401" s="61">
        <f t="shared" si="9"/>
        <v>655000</v>
      </c>
      <c r="K401" s="55" t="s">
        <v>66</v>
      </c>
    </row>
    <row r="402" spans="2:11" ht="38.25">
      <c r="B402" s="63" t="s">
        <v>1126</v>
      </c>
      <c r="C402" s="58">
        <v>20304</v>
      </c>
      <c r="D402" s="62" t="s">
        <v>102</v>
      </c>
      <c r="E402" s="57" t="s">
        <v>1404</v>
      </c>
      <c r="F402" s="59" t="s">
        <v>1412</v>
      </c>
      <c r="G402" s="56" t="s">
        <v>1128</v>
      </c>
      <c r="H402" s="60" t="s">
        <v>84</v>
      </c>
      <c r="I402" s="61">
        <v>7000</v>
      </c>
      <c r="J402" s="61">
        <f t="shared" si="9"/>
        <v>700000</v>
      </c>
      <c r="K402" s="55" t="s">
        <v>66</v>
      </c>
    </row>
    <row r="403" spans="2:11" ht="38.25">
      <c r="B403" s="63" t="s">
        <v>1126</v>
      </c>
      <c r="C403" s="58">
        <v>20304</v>
      </c>
      <c r="D403" s="62" t="s">
        <v>69</v>
      </c>
      <c r="E403" s="57" t="s">
        <v>892</v>
      </c>
      <c r="F403" s="59" t="s">
        <v>1413</v>
      </c>
      <c r="G403" s="56" t="s">
        <v>1128</v>
      </c>
      <c r="H403" s="60" t="s">
        <v>296</v>
      </c>
      <c r="I403" s="61">
        <v>402.8</v>
      </c>
      <c r="J403" s="61">
        <f t="shared" si="9"/>
        <v>20140</v>
      </c>
      <c r="K403" s="55" t="s">
        <v>66</v>
      </c>
    </row>
    <row r="404" spans="2:11" ht="38.25">
      <c r="B404" s="63" t="s">
        <v>1126</v>
      </c>
      <c r="C404" s="58">
        <v>20304</v>
      </c>
      <c r="D404" s="62" t="s">
        <v>69</v>
      </c>
      <c r="E404" s="57" t="s">
        <v>892</v>
      </c>
      <c r="F404" s="59" t="s">
        <v>1414</v>
      </c>
      <c r="G404" s="56" t="s">
        <v>1128</v>
      </c>
      <c r="H404" s="60" t="s">
        <v>296</v>
      </c>
      <c r="I404" s="61">
        <v>302.54</v>
      </c>
      <c r="J404" s="61">
        <f t="shared" si="9"/>
        <v>15127.000000000002</v>
      </c>
      <c r="K404" s="55" t="s">
        <v>66</v>
      </c>
    </row>
    <row r="405" spans="2:11" ht="127.5">
      <c r="B405" s="63" t="s">
        <v>1126</v>
      </c>
      <c r="C405" s="58">
        <v>20304</v>
      </c>
      <c r="D405" s="62" t="s">
        <v>69</v>
      </c>
      <c r="E405" s="57" t="s">
        <v>892</v>
      </c>
      <c r="F405" s="59" t="s">
        <v>1415</v>
      </c>
      <c r="G405" s="56" t="s">
        <v>1369</v>
      </c>
      <c r="H405" s="60" t="s">
        <v>1416</v>
      </c>
      <c r="I405" s="61">
        <v>1500</v>
      </c>
      <c r="J405" s="61">
        <f t="shared" si="9"/>
        <v>4500000</v>
      </c>
      <c r="K405" s="55" t="s">
        <v>66</v>
      </c>
    </row>
    <row r="406" spans="2:11" ht="127.5">
      <c r="B406" s="63" t="s">
        <v>1126</v>
      </c>
      <c r="C406" s="58">
        <v>20304</v>
      </c>
      <c r="D406" s="62" t="s">
        <v>115</v>
      </c>
      <c r="E406" s="57" t="s">
        <v>76</v>
      </c>
      <c r="F406" s="59" t="s">
        <v>1417</v>
      </c>
      <c r="G406" s="56" t="s">
        <v>1369</v>
      </c>
      <c r="H406" s="60" t="s">
        <v>290</v>
      </c>
      <c r="I406" s="61">
        <v>2000</v>
      </c>
      <c r="J406" s="61">
        <f t="shared" si="9"/>
        <v>2000000</v>
      </c>
      <c r="K406" s="55" t="s">
        <v>66</v>
      </c>
    </row>
    <row r="407" spans="2:11" ht="127.5">
      <c r="B407" s="63" t="s">
        <v>1126</v>
      </c>
      <c r="C407" s="58">
        <v>20304</v>
      </c>
      <c r="D407" s="62" t="s">
        <v>115</v>
      </c>
      <c r="E407" s="57" t="s">
        <v>76</v>
      </c>
      <c r="F407" s="59" t="s">
        <v>1418</v>
      </c>
      <c r="G407" s="56" t="s">
        <v>1369</v>
      </c>
      <c r="H407" s="60" t="s">
        <v>290</v>
      </c>
      <c r="I407" s="61">
        <v>2000</v>
      </c>
      <c r="J407" s="61">
        <f t="shared" si="9"/>
        <v>2000000</v>
      </c>
      <c r="K407" s="55" t="s">
        <v>66</v>
      </c>
    </row>
    <row r="408" spans="2:11" ht="114.75">
      <c r="B408" s="63" t="s">
        <v>1126</v>
      </c>
      <c r="C408" s="58">
        <v>20304</v>
      </c>
      <c r="D408" s="62" t="s">
        <v>115</v>
      </c>
      <c r="E408" s="57" t="s">
        <v>76</v>
      </c>
      <c r="F408" s="59" t="s">
        <v>1419</v>
      </c>
      <c r="G408" s="56" t="s">
        <v>1369</v>
      </c>
      <c r="H408" s="60" t="s">
        <v>290</v>
      </c>
      <c r="I408" s="61">
        <v>2000</v>
      </c>
      <c r="J408" s="61">
        <f t="shared" si="9"/>
        <v>2000000</v>
      </c>
      <c r="K408" s="55" t="s">
        <v>66</v>
      </c>
    </row>
    <row r="409" spans="2:11" ht="127.5">
      <c r="B409" s="63" t="s">
        <v>1126</v>
      </c>
      <c r="C409" s="58">
        <v>20304</v>
      </c>
      <c r="D409" s="62" t="s">
        <v>115</v>
      </c>
      <c r="E409" s="57" t="s">
        <v>76</v>
      </c>
      <c r="F409" s="59" t="s">
        <v>1420</v>
      </c>
      <c r="G409" s="56" t="s">
        <v>1369</v>
      </c>
      <c r="H409" s="60" t="s">
        <v>290</v>
      </c>
      <c r="I409" s="61">
        <v>2000</v>
      </c>
      <c r="J409" s="61">
        <f t="shared" si="9"/>
        <v>2000000</v>
      </c>
      <c r="K409" s="55" t="s">
        <v>66</v>
      </c>
    </row>
    <row r="410" spans="2:11" ht="127.5">
      <c r="B410" s="63" t="s">
        <v>1126</v>
      </c>
      <c r="C410" s="58">
        <v>20304</v>
      </c>
      <c r="D410" s="62" t="s">
        <v>115</v>
      </c>
      <c r="E410" s="57" t="s">
        <v>76</v>
      </c>
      <c r="F410" s="59" t="s">
        <v>1421</v>
      </c>
      <c r="G410" s="56" t="s">
        <v>1369</v>
      </c>
      <c r="H410" s="60" t="s">
        <v>290</v>
      </c>
      <c r="I410" s="61">
        <v>1000</v>
      </c>
      <c r="J410" s="61">
        <f t="shared" si="9"/>
        <v>1000000</v>
      </c>
      <c r="K410" s="55" t="s">
        <v>66</v>
      </c>
    </row>
    <row r="411" spans="2:11" ht="127.5">
      <c r="B411" s="63" t="s">
        <v>1126</v>
      </c>
      <c r="C411" s="58">
        <v>20304</v>
      </c>
      <c r="D411" s="62" t="s">
        <v>115</v>
      </c>
      <c r="E411" s="57" t="s">
        <v>1422</v>
      </c>
      <c r="F411" s="59" t="s">
        <v>1423</v>
      </c>
      <c r="G411" s="56" t="s">
        <v>1369</v>
      </c>
      <c r="H411" s="60" t="s">
        <v>290</v>
      </c>
      <c r="I411" s="61">
        <v>3000</v>
      </c>
      <c r="J411" s="61">
        <f t="shared" si="9"/>
        <v>3000000</v>
      </c>
      <c r="K411" s="55" t="s">
        <v>66</v>
      </c>
    </row>
    <row r="412" spans="2:11" ht="114.75">
      <c r="B412" s="63" t="s">
        <v>1126</v>
      </c>
      <c r="C412" s="58">
        <v>20304</v>
      </c>
      <c r="D412" s="62" t="s">
        <v>115</v>
      </c>
      <c r="E412" s="57" t="s">
        <v>76</v>
      </c>
      <c r="F412" s="59" t="s">
        <v>1424</v>
      </c>
      <c r="G412" s="56" t="s">
        <v>1369</v>
      </c>
      <c r="H412" s="60" t="s">
        <v>290</v>
      </c>
      <c r="I412" s="61">
        <v>3000</v>
      </c>
      <c r="J412" s="61">
        <f t="shared" si="9"/>
        <v>3000000</v>
      </c>
      <c r="K412" s="55" t="s">
        <v>66</v>
      </c>
    </row>
    <row r="413" spans="2:11" ht="127.5">
      <c r="B413" s="63" t="s">
        <v>1126</v>
      </c>
      <c r="C413" s="58">
        <v>20304</v>
      </c>
      <c r="D413" s="62" t="s">
        <v>115</v>
      </c>
      <c r="E413" s="57" t="s">
        <v>76</v>
      </c>
      <c r="F413" s="59" t="s">
        <v>1425</v>
      </c>
      <c r="G413" s="56" t="s">
        <v>1369</v>
      </c>
      <c r="H413" s="60" t="s">
        <v>290</v>
      </c>
      <c r="I413" s="61">
        <v>3000</v>
      </c>
      <c r="J413" s="61">
        <f t="shared" si="9"/>
        <v>3000000</v>
      </c>
      <c r="K413" s="55" t="s">
        <v>66</v>
      </c>
    </row>
    <row r="414" spans="2:11" ht="127.5">
      <c r="B414" s="63" t="s">
        <v>1126</v>
      </c>
      <c r="C414" s="58">
        <v>20304</v>
      </c>
      <c r="D414" s="62" t="s">
        <v>115</v>
      </c>
      <c r="E414" s="57" t="s">
        <v>76</v>
      </c>
      <c r="F414" s="59" t="s">
        <v>1426</v>
      </c>
      <c r="G414" s="56" t="s">
        <v>1369</v>
      </c>
      <c r="H414" s="60" t="s">
        <v>290</v>
      </c>
      <c r="I414" s="61">
        <v>4000</v>
      </c>
      <c r="J414" s="61">
        <f t="shared" si="9"/>
        <v>4000000</v>
      </c>
      <c r="K414" s="55" t="s">
        <v>66</v>
      </c>
    </row>
    <row r="415" spans="2:11" ht="127.5">
      <c r="B415" s="63" t="s">
        <v>1126</v>
      </c>
      <c r="C415" s="58">
        <v>20304</v>
      </c>
      <c r="D415" s="62" t="s">
        <v>115</v>
      </c>
      <c r="E415" s="57" t="s">
        <v>76</v>
      </c>
      <c r="F415" s="59" t="s">
        <v>1427</v>
      </c>
      <c r="G415" s="56" t="s">
        <v>1369</v>
      </c>
      <c r="H415" s="60" t="s">
        <v>290</v>
      </c>
      <c r="I415" s="61">
        <v>4000</v>
      </c>
      <c r="J415" s="61">
        <f t="shared" si="9"/>
        <v>4000000</v>
      </c>
      <c r="K415" s="55" t="s">
        <v>66</v>
      </c>
    </row>
    <row r="416" spans="2:11" ht="114.75">
      <c r="B416" s="63" t="s">
        <v>1126</v>
      </c>
      <c r="C416" s="58">
        <v>20304</v>
      </c>
      <c r="D416" s="62" t="s">
        <v>115</v>
      </c>
      <c r="E416" s="57" t="s">
        <v>76</v>
      </c>
      <c r="F416" s="59" t="s">
        <v>1428</v>
      </c>
      <c r="G416" s="56" t="s">
        <v>1369</v>
      </c>
      <c r="H416" s="60" t="s">
        <v>290</v>
      </c>
      <c r="I416" s="61">
        <v>4000</v>
      </c>
      <c r="J416" s="61">
        <f t="shared" si="9"/>
        <v>4000000</v>
      </c>
      <c r="K416" s="55" t="s">
        <v>66</v>
      </c>
    </row>
    <row r="417" spans="2:11" ht="127.5">
      <c r="B417" s="63" t="s">
        <v>1126</v>
      </c>
      <c r="C417" s="58">
        <v>20304</v>
      </c>
      <c r="D417" s="62" t="s">
        <v>115</v>
      </c>
      <c r="E417" s="57" t="s">
        <v>76</v>
      </c>
      <c r="F417" s="59" t="s">
        <v>1429</v>
      </c>
      <c r="G417" s="56" t="s">
        <v>1369</v>
      </c>
      <c r="H417" s="60" t="s">
        <v>290</v>
      </c>
      <c r="I417" s="61">
        <v>4000</v>
      </c>
      <c r="J417" s="61">
        <f t="shared" si="9"/>
        <v>4000000</v>
      </c>
      <c r="K417" s="55" t="s">
        <v>66</v>
      </c>
    </row>
    <row r="418" spans="2:11" ht="127.5">
      <c r="B418" s="63" t="s">
        <v>1126</v>
      </c>
      <c r="C418" s="58">
        <v>20304</v>
      </c>
      <c r="D418" s="62" t="s">
        <v>115</v>
      </c>
      <c r="E418" s="57" t="s">
        <v>76</v>
      </c>
      <c r="F418" s="59" t="s">
        <v>1430</v>
      </c>
      <c r="G418" s="56" t="s">
        <v>1369</v>
      </c>
      <c r="H418" s="60" t="s">
        <v>290</v>
      </c>
      <c r="I418" s="61">
        <v>6000</v>
      </c>
      <c r="J418" s="61">
        <f t="shared" si="9"/>
        <v>6000000</v>
      </c>
      <c r="K418" s="55" t="s">
        <v>66</v>
      </c>
    </row>
    <row r="419" spans="2:11" ht="127.5">
      <c r="B419" s="63" t="s">
        <v>1126</v>
      </c>
      <c r="C419" s="58">
        <v>20304</v>
      </c>
      <c r="D419" s="62" t="s">
        <v>115</v>
      </c>
      <c r="E419" s="57" t="s">
        <v>76</v>
      </c>
      <c r="F419" s="59" t="s">
        <v>1431</v>
      </c>
      <c r="G419" s="56" t="s">
        <v>1369</v>
      </c>
      <c r="H419" s="60" t="s">
        <v>290</v>
      </c>
      <c r="I419" s="61">
        <v>7000</v>
      </c>
      <c r="J419" s="61">
        <f t="shared" si="9"/>
        <v>7000000</v>
      </c>
      <c r="K419" s="55" t="s">
        <v>66</v>
      </c>
    </row>
    <row r="420" spans="2:11" ht="127.5">
      <c r="B420" s="63" t="s">
        <v>1126</v>
      </c>
      <c r="C420" s="58">
        <v>20304</v>
      </c>
      <c r="D420" s="62" t="s">
        <v>115</v>
      </c>
      <c r="E420" s="57" t="s">
        <v>76</v>
      </c>
      <c r="F420" s="59" t="s">
        <v>1432</v>
      </c>
      <c r="G420" s="56" t="s">
        <v>1369</v>
      </c>
      <c r="H420" s="60" t="s">
        <v>290</v>
      </c>
      <c r="I420" s="61">
        <v>9000</v>
      </c>
      <c r="J420" s="61">
        <f t="shared" si="9"/>
        <v>9000000</v>
      </c>
      <c r="K420" s="55" t="s">
        <v>66</v>
      </c>
    </row>
    <row r="421" spans="2:11" ht="127.5">
      <c r="B421" s="63" t="s">
        <v>1126</v>
      </c>
      <c r="C421" s="58">
        <v>20304</v>
      </c>
      <c r="D421" s="62" t="s">
        <v>115</v>
      </c>
      <c r="E421" s="57" t="s">
        <v>76</v>
      </c>
      <c r="F421" s="59" t="s">
        <v>1433</v>
      </c>
      <c r="G421" s="56" t="s">
        <v>1369</v>
      </c>
      <c r="H421" s="60" t="s">
        <v>290</v>
      </c>
      <c r="I421" s="61">
        <v>11000</v>
      </c>
      <c r="J421" s="61">
        <f t="shared" si="9"/>
        <v>11000000</v>
      </c>
      <c r="K421" s="55" t="s">
        <v>66</v>
      </c>
    </row>
    <row r="422" spans="2:11" ht="191.25">
      <c r="B422" s="63" t="s">
        <v>1126</v>
      </c>
      <c r="C422" s="58">
        <v>20304</v>
      </c>
      <c r="D422" s="62" t="s">
        <v>115</v>
      </c>
      <c r="E422" s="57" t="s">
        <v>76</v>
      </c>
      <c r="F422" s="59" t="s">
        <v>1434</v>
      </c>
      <c r="G422" s="56" t="s">
        <v>1128</v>
      </c>
      <c r="H422" s="60" t="s">
        <v>107</v>
      </c>
      <c r="I422" s="61">
        <v>60166</v>
      </c>
      <c r="J422" s="61">
        <f t="shared" si="9"/>
        <v>12033200</v>
      </c>
      <c r="K422" s="55" t="s">
        <v>66</v>
      </c>
    </row>
    <row r="423" spans="2:11" ht="140.25">
      <c r="B423" s="63" t="s">
        <v>1126</v>
      </c>
      <c r="C423" s="58">
        <v>20304</v>
      </c>
      <c r="D423" s="62" t="s">
        <v>103</v>
      </c>
      <c r="E423" s="57" t="s">
        <v>958</v>
      </c>
      <c r="F423" s="59" t="s">
        <v>1435</v>
      </c>
      <c r="G423" s="56" t="s">
        <v>1128</v>
      </c>
      <c r="H423" s="60" t="s">
        <v>84</v>
      </c>
      <c r="I423" s="61">
        <v>177589</v>
      </c>
      <c r="J423" s="61">
        <f t="shared" si="9"/>
        <v>17758900</v>
      </c>
      <c r="K423" s="55" t="s">
        <v>66</v>
      </c>
    </row>
    <row r="424" spans="2:11" ht="178.5">
      <c r="B424" s="63" t="s">
        <v>1126</v>
      </c>
      <c r="C424" s="58">
        <v>20304</v>
      </c>
      <c r="D424" s="62" t="s">
        <v>103</v>
      </c>
      <c r="E424" s="57" t="s">
        <v>958</v>
      </c>
      <c r="F424" s="59" t="s">
        <v>1436</v>
      </c>
      <c r="G424" s="56" t="s">
        <v>1128</v>
      </c>
      <c r="H424" s="60" t="s">
        <v>84</v>
      </c>
      <c r="I424" s="61">
        <v>60000</v>
      </c>
      <c r="J424" s="61">
        <f t="shared" si="9"/>
        <v>6000000</v>
      </c>
      <c r="K424" s="55" t="s">
        <v>66</v>
      </c>
    </row>
    <row r="425" spans="2:11" ht="153">
      <c r="B425" s="63" t="s">
        <v>1126</v>
      </c>
      <c r="C425" s="58">
        <v>20304</v>
      </c>
      <c r="D425" s="62" t="s">
        <v>103</v>
      </c>
      <c r="E425" s="57" t="s">
        <v>958</v>
      </c>
      <c r="F425" s="59" t="s">
        <v>1437</v>
      </c>
      <c r="G425" s="56" t="s">
        <v>1128</v>
      </c>
      <c r="H425" s="60" t="s">
        <v>1342</v>
      </c>
      <c r="I425" s="61">
        <v>329261.13</v>
      </c>
      <c r="J425" s="61">
        <f t="shared" si="9"/>
        <v>1317044.52</v>
      </c>
      <c r="K425" s="55" t="s">
        <v>66</v>
      </c>
    </row>
    <row r="426" spans="2:11" ht="153">
      <c r="B426" s="63" t="s">
        <v>1126</v>
      </c>
      <c r="C426" s="58">
        <v>20304</v>
      </c>
      <c r="D426" s="62" t="s">
        <v>122</v>
      </c>
      <c r="E426" s="57" t="s">
        <v>1422</v>
      </c>
      <c r="F426" s="59" t="s">
        <v>1438</v>
      </c>
      <c r="G426" s="56" t="s">
        <v>1128</v>
      </c>
      <c r="H426" s="60" t="s">
        <v>1342</v>
      </c>
      <c r="I426" s="61">
        <v>1770000</v>
      </c>
      <c r="J426" s="61">
        <f t="shared" si="9"/>
        <v>7080000</v>
      </c>
      <c r="K426" s="55" t="s">
        <v>66</v>
      </c>
    </row>
    <row r="427" spans="2:11" ht="153">
      <c r="B427" s="63" t="s">
        <v>1126</v>
      </c>
      <c r="C427" s="58">
        <v>20304</v>
      </c>
      <c r="D427" s="62" t="s">
        <v>122</v>
      </c>
      <c r="E427" s="57" t="s">
        <v>76</v>
      </c>
      <c r="F427" s="59" t="s">
        <v>1439</v>
      </c>
      <c r="G427" s="56" t="s">
        <v>1128</v>
      </c>
      <c r="H427" s="60" t="s">
        <v>1342</v>
      </c>
      <c r="I427" s="61">
        <v>1770000</v>
      </c>
      <c r="J427" s="61">
        <f t="shared" si="9"/>
        <v>7080000</v>
      </c>
      <c r="K427" s="55" t="s">
        <v>66</v>
      </c>
    </row>
    <row r="428" spans="2:11" ht="153">
      <c r="B428" s="63" t="s">
        <v>1126</v>
      </c>
      <c r="C428" s="58">
        <v>20304</v>
      </c>
      <c r="D428" s="62" t="s">
        <v>122</v>
      </c>
      <c r="E428" s="57" t="s">
        <v>76</v>
      </c>
      <c r="F428" s="59" t="s">
        <v>1440</v>
      </c>
      <c r="G428" s="56" t="s">
        <v>1128</v>
      </c>
      <c r="H428" s="60" t="s">
        <v>1342</v>
      </c>
      <c r="I428" s="61">
        <v>1770000</v>
      </c>
      <c r="J428" s="61">
        <f t="shared" si="9"/>
        <v>7080000</v>
      </c>
      <c r="K428" s="55" t="s">
        <v>66</v>
      </c>
    </row>
    <row r="429" spans="2:11" ht="153">
      <c r="B429" s="63" t="s">
        <v>1126</v>
      </c>
      <c r="C429" s="58">
        <v>20304</v>
      </c>
      <c r="D429" s="62" t="s">
        <v>122</v>
      </c>
      <c r="E429" s="57" t="s">
        <v>76</v>
      </c>
      <c r="F429" s="59" t="s">
        <v>1441</v>
      </c>
      <c r="G429" s="56" t="s">
        <v>1128</v>
      </c>
      <c r="H429" s="60" t="s">
        <v>1342</v>
      </c>
      <c r="I429" s="61">
        <v>1088590.3</v>
      </c>
      <c r="J429" s="61">
        <f t="shared" si="9"/>
        <v>4354361.2</v>
      </c>
      <c r="K429" s="55" t="s">
        <v>66</v>
      </c>
    </row>
    <row r="430" spans="2:11" ht="153">
      <c r="B430" s="63" t="s">
        <v>1126</v>
      </c>
      <c r="C430" s="58">
        <v>20304</v>
      </c>
      <c r="D430" s="62" t="s">
        <v>122</v>
      </c>
      <c r="E430" s="57" t="s">
        <v>76</v>
      </c>
      <c r="F430" s="59" t="s">
        <v>1442</v>
      </c>
      <c r="G430" s="56" t="s">
        <v>1128</v>
      </c>
      <c r="H430" s="60" t="s">
        <v>1342</v>
      </c>
      <c r="I430" s="61">
        <v>1088590.3</v>
      </c>
      <c r="J430" s="61">
        <f t="shared" si="9"/>
        <v>4354361.2</v>
      </c>
      <c r="K430" s="55" t="s">
        <v>66</v>
      </c>
    </row>
    <row r="431" spans="2:11" ht="242.25">
      <c r="B431" s="63" t="s">
        <v>1126</v>
      </c>
      <c r="C431" s="58">
        <v>20304</v>
      </c>
      <c r="D431" s="62" t="s">
        <v>122</v>
      </c>
      <c r="E431" s="57" t="s">
        <v>76</v>
      </c>
      <c r="F431" s="59" t="s">
        <v>1443</v>
      </c>
      <c r="G431" s="56" t="s">
        <v>1128</v>
      </c>
      <c r="H431" s="60" t="s">
        <v>299</v>
      </c>
      <c r="I431" s="61">
        <v>13688</v>
      </c>
      <c r="J431" s="61">
        <f t="shared" si="9"/>
        <v>136880</v>
      </c>
      <c r="K431" s="55" t="s">
        <v>66</v>
      </c>
    </row>
    <row r="432" spans="2:11" ht="242.25">
      <c r="B432" s="63" t="s">
        <v>1126</v>
      </c>
      <c r="C432" s="58">
        <v>20304</v>
      </c>
      <c r="D432" s="62" t="s">
        <v>122</v>
      </c>
      <c r="E432" s="57" t="s">
        <v>76</v>
      </c>
      <c r="F432" s="59" t="s">
        <v>1444</v>
      </c>
      <c r="G432" s="56" t="s">
        <v>1128</v>
      </c>
      <c r="H432" s="60" t="s">
        <v>299</v>
      </c>
      <c r="I432" s="61">
        <v>16226</v>
      </c>
      <c r="J432" s="61">
        <f t="shared" si="9"/>
        <v>162260</v>
      </c>
      <c r="K432" s="55" t="s">
        <v>66</v>
      </c>
    </row>
    <row r="433" spans="2:11" ht="242.25">
      <c r="B433" s="63" t="s">
        <v>1126</v>
      </c>
      <c r="C433" s="58">
        <v>20304</v>
      </c>
      <c r="D433" s="62" t="s">
        <v>122</v>
      </c>
      <c r="E433" s="57" t="s">
        <v>76</v>
      </c>
      <c r="F433" s="59" t="s">
        <v>1445</v>
      </c>
      <c r="G433" s="56" t="s">
        <v>1128</v>
      </c>
      <c r="H433" s="60" t="s">
        <v>299</v>
      </c>
      <c r="I433" s="61">
        <v>16226</v>
      </c>
      <c r="J433" s="61">
        <f t="shared" si="9"/>
        <v>162260</v>
      </c>
      <c r="K433" s="55" t="s">
        <v>66</v>
      </c>
    </row>
    <row r="434" spans="2:11" ht="242.25">
      <c r="B434" s="63" t="s">
        <v>1126</v>
      </c>
      <c r="C434" s="58">
        <v>20304</v>
      </c>
      <c r="D434" s="62" t="s">
        <v>122</v>
      </c>
      <c r="E434" s="57" t="s">
        <v>76</v>
      </c>
      <c r="F434" s="59" t="s">
        <v>1446</v>
      </c>
      <c r="G434" s="56" t="s">
        <v>1128</v>
      </c>
      <c r="H434" s="60" t="s">
        <v>299</v>
      </c>
      <c r="I434" s="61">
        <v>16226</v>
      </c>
      <c r="J434" s="61">
        <f t="shared" si="9"/>
        <v>162260</v>
      </c>
      <c r="K434" s="55" t="s">
        <v>66</v>
      </c>
    </row>
    <row r="435" spans="2:11" ht="242.25">
      <c r="B435" s="63" t="s">
        <v>1126</v>
      </c>
      <c r="C435" s="58">
        <v>20304</v>
      </c>
      <c r="D435" s="62" t="s">
        <v>122</v>
      </c>
      <c r="E435" s="57" t="s">
        <v>76</v>
      </c>
      <c r="F435" s="59" t="s">
        <v>1447</v>
      </c>
      <c r="G435" s="56" t="s">
        <v>1128</v>
      </c>
      <c r="H435" s="60" t="s">
        <v>299</v>
      </c>
      <c r="I435" s="61">
        <v>24582</v>
      </c>
      <c r="J435" s="61">
        <f t="shared" si="9"/>
        <v>245820</v>
      </c>
      <c r="K435" s="55" t="s">
        <v>66</v>
      </c>
    </row>
    <row r="436" spans="2:11" ht="242.25">
      <c r="B436" s="63" t="s">
        <v>1126</v>
      </c>
      <c r="C436" s="58">
        <v>20304</v>
      </c>
      <c r="D436" s="62" t="s">
        <v>122</v>
      </c>
      <c r="E436" s="57" t="s">
        <v>76</v>
      </c>
      <c r="F436" s="59" t="s">
        <v>1448</v>
      </c>
      <c r="G436" s="56" t="s">
        <v>1128</v>
      </c>
      <c r="H436" s="60" t="s">
        <v>299</v>
      </c>
      <c r="I436" s="61">
        <v>27347</v>
      </c>
      <c r="J436" s="61">
        <f t="shared" si="9"/>
        <v>273470</v>
      </c>
      <c r="K436" s="55" t="s">
        <v>66</v>
      </c>
    </row>
    <row r="437" spans="2:11" ht="242.25">
      <c r="B437" s="63" t="s">
        <v>1126</v>
      </c>
      <c r="C437" s="58">
        <v>20304</v>
      </c>
      <c r="D437" s="62" t="s">
        <v>122</v>
      </c>
      <c r="E437" s="57" t="s">
        <v>76</v>
      </c>
      <c r="F437" s="59" t="s">
        <v>1449</v>
      </c>
      <c r="G437" s="56" t="s">
        <v>1128</v>
      </c>
      <c r="H437" s="60" t="s">
        <v>299</v>
      </c>
      <c r="I437" s="61">
        <v>33828</v>
      </c>
      <c r="J437" s="61">
        <f t="shared" si="9"/>
        <v>338280</v>
      </c>
      <c r="K437" s="55" t="s">
        <v>66</v>
      </c>
    </row>
    <row r="438" spans="2:11" ht="216.75">
      <c r="B438" s="63" t="s">
        <v>1126</v>
      </c>
      <c r="C438" s="58">
        <v>20304</v>
      </c>
      <c r="D438" s="62" t="s">
        <v>122</v>
      </c>
      <c r="E438" s="57" t="s">
        <v>76</v>
      </c>
      <c r="F438" s="59" t="s">
        <v>1450</v>
      </c>
      <c r="G438" s="56" t="s">
        <v>1128</v>
      </c>
      <c r="H438" s="60" t="s">
        <v>299</v>
      </c>
      <c r="I438" s="61">
        <v>33551</v>
      </c>
      <c r="J438" s="61">
        <f t="shared" si="9"/>
        <v>335510</v>
      </c>
      <c r="K438" s="55" t="s">
        <v>66</v>
      </c>
    </row>
    <row r="439" spans="2:11" ht="242.25">
      <c r="B439" s="63" t="s">
        <v>1126</v>
      </c>
      <c r="C439" s="58">
        <v>20304</v>
      </c>
      <c r="D439" s="62" t="s">
        <v>122</v>
      </c>
      <c r="E439" s="57" t="s">
        <v>76</v>
      </c>
      <c r="F439" s="59" t="s">
        <v>1451</v>
      </c>
      <c r="G439" s="56" t="s">
        <v>1128</v>
      </c>
      <c r="H439" s="60" t="s">
        <v>299</v>
      </c>
      <c r="I439" s="61">
        <v>35551</v>
      </c>
      <c r="J439" s="61">
        <f t="shared" si="9"/>
        <v>355510</v>
      </c>
      <c r="K439" s="55" t="s">
        <v>66</v>
      </c>
    </row>
    <row r="440" spans="2:11" ht="242.25">
      <c r="B440" s="63" t="s">
        <v>1126</v>
      </c>
      <c r="C440" s="58">
        <v>20304</v>
      </c>
      <c r="D440" s="62" t="s">
        <v>122</v>
      </c>
      <c r="E440" s="57" t="s">
        <v>76</v>
      </c>
      <c r="F440" s="59" t="s">
        <v>1452</v>
      </c>
      <c r="G440" s="56" t="s">
        <v>1128</v>
      </c>
      <c r="H440" s="60" t="s">
        <v>299</v>
      </c>
      <c r="I440" s="61">
        <v>35913</v>
      </c>
      <c r="J440" s="61">
        <f t="shared" si="9"/>
        <v>359130</v>
      </c>
      <c r="K440" s="55" t="s">
        <v>66</v>
      </c>
    </row>
    <row r="441" spans="2:11" ht="242.25">
      <c r="B441" s="63" t="s">
        <v>1126</v>
      </c>
      <c r="C441" s="58">
        <v>20304</v>
      </c>
      <c r="D441" s="62" t="s">
        <v>122</v>
      </c>
      <c r="E441" s="57" t="s">
        <v>76</v>
      </c>
      <c r="F441" s="59" t="s">
        <v>1453</v>
      </c>
      <c r="G441" s="56" t="s">
        <v>1128</v>
      </c>
      <c r="H441" s="60" t="s">
        <v>299</v>
      </c>
      <c r="I441" s="61">
        <v>86996</v>
      </c>
      <c r="J441" s="61">
        <f t="shared" si="9"/>
        <v>869960</v>
      </c>
      <c r="K441" s="55" t="s">
        <v>66</v>
      </c>
    </row>
    <row r="442" spans="2:11" ht="229.5">
      <c r="B442" s="63" t="s">
        <v>1126</v>
      </c>
      <c r="C442" s="58">
        <v>20304</v>
      </c>
      <c r="D442" s="62" t="s">
        <v>122</v>
      </c>
      <c r="E442" s="57" t="s">
        <v>76</v>
      </c>
      <c r="F442" s="59" t="s">
        <v>1454</v>
      </c>
      <c r="G442" s="56" t="s">
        <v>1128</v>
      </c>
      <c r="H442" s="60" t="s">
        <v>1167</v>
      </c>
      <c r="I442" s="61">
        <v>86996</v>
      </c>
      <c r="J442" s="61">
        <f t="shared" si="9"/>
        <v>1739920</v>
      </c>
      <c r="K442" s="55" t="s">
        <v>66</v>
      </c>
    </row>
    <row r="443" spans="2:11" ht="242.25">
      <c r="B443" s="63" t="s">
        <v>1126</v>
      </c>
      <c r="C443" s="58">
        <v>20304</v>
      </c>
      <c r="D443" s="62" t="s">
        <v>122</v>
      </c>
      <c r="E443" s="57" t="s">
        <v>76</v>
      </c>
      <c r="F443" s="59" t="s">
        <v>1455</v>
      </c>
      <c r="G443" s="56" t="s">
        <v>1128</v>
      </c>
      <c r="H443" s="60" t="s">
        <v>1167</v>
      </c>
      <c r="I443" s="61">
        <v>92977</v>
      </c>
      <c r="J443" s="61">
        <f t="shared" si="9"/>
        <v>1859540</v>
      </c>
      <c r="K443" s="55" t="s">
        <v>66</v>
      </c>
    </row>
    <row r="444" spans="2:11" ht="242.25">
      <c r="B444" s="63" t="s">
        <v>1126</v>
      </c>
      <c r="C444" s="58">
        <v>20304</v>
      </c>
      <c r="D444" s="62" t="s">
        <v>122</v>
      </c>
      <c r="E444" s="57" t="s">
        <v>76</v>
      </c>
      <c r="F444" s="59" t="s">
        <v>1456</v>
      </c>
      <c r="G444" s="56" t="s">
        <v>1128</v>
      </c>
      <c r="H444" s="60" t="s">
        <v>299</v>
      </c>
      <c r="I444" s="61">
        <v>80424</v>
      </c>
      <c r="J444" s="61">
        <f aca="true" t="shared" si="10" ref="J444:J507">H444*I444</f>
        <v>804240</v>
      </c>
      <c r="K444" s="55" t="s">
        <v>66</v>
      </c>
    </row>
    <row r="445" spans="2:11" ht="242.25">
      <c r="B445" s="63" t="s">
        <v>1126</v>
      </c>
      <c r="C445" s="58">
        <v>20304</v>
      </c>
      <c r="D445" s="62" t="s">
        <v>122</v>
      </c>
      <c r="E445" s="57" t="s">
        <v>76</v>
      </c>
      <c r="F445" s="59" t="s">
        <v>1457</v>
      </c>
      <c r="G445" s="56" t="s">
        <v>1128</v>
      </c>
      <c r="H445" s="60" t="s">
        <v>299</v>
      </c>
      <c r="I445" s="61">
        <v>83113</v>
      </c>
      <c r="J445" s="61">
        <f t="shared" si="10"/>
        <v>831130</v>
      </c>
      <c r="K445" s="55" t="s">
        <v>66</v>
      </c>
    </row>
    <row r="446" spans="2:11" ht="242.25">
      <c r="B446" s="63" t="s">
        <v>1126</v>
      </c>
      <c r="C446" s="58">
        <v>20304</v>
      </c>
      <c r="D446" s="62" t="s">
        <v>122</v>
      </c>
      <c r="E446" s="57" t="s">
        <v>76</v>
      </c>
      <c r="F446" s="59" t="s">
        <v>1458</v>
      </c>
      <c r="G446" s="56" t="s">
        <v>1128</v>
      </c>
      <c r="H446" s="60" t="s">
        <v>299</v>
      </c>
      <c r="I446" s="61">
        <v>83113</v>
      </c>
      <c r="J446" s="61">
        <f t="shared" si="10"/>
        <v>831130</v>
      </c>
      <c r="K446" s="55" t="s">
        <v>66</v>
      </c>
    </row>
    <row r="447" spans="2:11" ht="242.25">
      <c r="B447" s="63" t="s">
        <v>1126</v>
      </c>
      <c r="C447" s="58">
        <v>20304</v>
      </c>
      <c r="D447" s="62" t="s">
        <v>122</v>
      </c>
      <c r="E447" s="57" t="s">
        <v>76</v>
      </c>
      <c r="F447" s="59" t="s">
        <v>1459</v>
      </c>
      <c r="G447" s="56" t="s">
        <v>1128</v>
      </c>
      <c r="H447" s="60" t="s">
        <v>299</v>
      </c>
      <c r="I447" s="61">
        <v>83778</v>
      </c>
      <c r="J447" s="61">
        <f t="shared" si="10"/>
        <v>837780</v>
      </c>
      <c r="K447" s="55" t="s">
        <v>66</v>
      </c>
    </row>
    <row r="448" spans="2:11" ht="242.25">
      <c r="B448" s="63" t="s">
        <v>1126</v>
      </c>
      <c r="C448" s="58">
        <v>20304</v>
      </c>
      <c r="D448" s="62" t="s">
        <v>122</v>
      </c>
      <c r="E448" s="57" t="s">
        <v>76</v>
      </c>
      <c r="F448" s="59" t="s">
        <v>1460</v>
      </c>
      <c r="G448" s="56" t="s">
        <v>1128</v>
      </c>
      <c r="H448" s="60" t="s">
        <v>1306</v>
      </c>
      <c r="I448" s="61">
        <v>83778</v>
      </c>
      <c r="J448" s="61">
        <f t="shared" si="10"/>
        <v>2513340</v>
      </c>
      <c r="K448" s="55" t="s">
        <v>66</v>
      </c>
    </row>
    <row r="449" spans="2:11" ht="153">
      <c r="B449" s="63" t="s">
        <v>1126</v>
      </c>
      <c r="C449" s="58">
        <v>20304</v>
      </c>
      <c r="D449" s="62" t="s">
        <v>122</v>
      </c>
      <c r="E449" s="57" t="s">
        <v>76</v>
      </c>
      <c r="F449" s="59" t="s">
        <v>1461</v>
      </c>
      <c r="G449" s="56" t="s">
        <v>1128</v>
      </c>
      <c r="H449" s="60" t="s">
        <v>1167</v>
      </c>
      <c r="I449" s="61">
        <v>40597</v>
      </c>
      <c r="J449" s="61">
        <f t="shared" si="10"/>
        <v>811940</v>
      </c>
      <c r="K449" s="55" t="s">
        <v>66</v>
      </c>
    </row>
    <row r="450" spans="2:11" ht="255">
      <c r="B450" s="63" t="s">
        <v>1126</v>
      </c>
      <c r="C450" s="58">
        <v>20304</v>
      </c>
      <c r="D450" s="62" t="s">
        <v>122</v>
      </c>
      <c r="E450" s="57" t="s">
        <v>76</v>
      </c>
      <c r="F450" s="59" t="s">
        <v>1462</v>
      </c>
      <c r="G450" s="56" t="s">
        <v>1128</v>
      </c>
      <c r="H450" s="60" t="s">
        <v>299</v>
      </c>
      <c r="I450" s="61">
        <v>16611</v>
      </c>
      <c r="J450" s="61">
        <f t="shared" si="10"/>
        <v>166110</v>
      </c>
      <c r="K450" s="55" t="s">
        <v>66</v>
      </c>
    </row>
    <row r="451" spans="2:11" ht="255">
      <c r="B451" s="63" t="s">
        <v>1126</v>
      </c>
      <c r="C451" s="58">
        <v>20304</v>
      </c>
      <c r="D451" s="62" t="s">
        <v>122</v>
      </c>
      <c r="E451" s="57" t="s">
        <v>76</v>
      </c>
      <c r="F451" s="59" t="s">
        <v>1463</v>
      </c>
      <c r="G451" s="56" t="s">
        <v>1128</v>
      </c>
      <c r="H451" s="60" t="s">
        <v>299</v>
      </c>
      <c r="I451" s="61">
        <v>18580</v>
      </c>
      <c r="J451" s="61">
        <f t="shared" si="10"/>
        <v>185800</v>
      </c>
      <c r="K451" s="55" t="s">
        <v>66</v>
      </c>
    </row>
    <row r="452" spans="2:11" ht="255">
      <c r="B452" s="63" t="s">
        <v>1126</v>
      </c>
      <c r="C452" s="58">
        <v>20304</v>
      </c>
      <c r="D452" s="62" t="s">
        <v>122</v>
      </c>
      <c r="E452" s="57" t="s">
        <v>76</v>
      </c>
      <c r="F452" s="59" t="s">
        <v>1464</v>
      </c>
      <c r="G452" s="56" t="s">
        <v>1128</v>
      </c>
      <c r="H452" s="60" t="s">
        <v>299</v>
      </c>
      <c r="I452" s="61">
        <v>25621</v>
      </c>
      <c r="J452" s="61">
        <f t="shared" si="10"/>
        <v>256210</v>
      </c>
      <c r="K452" s="55" t="s">
        <v>66</v>
      </c>
    </row>
    <row r="453" spans="2:11" ht="255">
      <c r="B453" s="63" t="s">
        <v>1126</v>
      </c>
      <c r="C453" s="58">
        <v>20304</v>
      </c>
      <c r="D453" s="62" t="s">
        <v>122</v>
      </c>
      <c r="E453" s="57" t="s">
        <v>76</v>
      </c>
      <c r="F453" s="59" t="s">
        <v>1465</v>
      </c>
      <c r="G453" s="56" t="s">
        <v>1128</v>
      </c>
      <c r="H453" s="60" t="s">
        <v>299</v>
      </c>
      <c r="I453" s="61">
        <v>25621</v>
      </c>
      <c r="J453" s="61">
        <f t="shared" si="10"/>
        <v>256210</v>
      </c>
      <c r="K453" s="55" t="s">
        <v>66</v>
      </c>
    </row>
    <row r="454" spans="2:11" ht="255">
      <c r="B454" s="63" t="s">
        <v>1126</v>
      </c>
      <c r="C454" s="58">
        <v>20304</v>
      </c>
      <c r="D454" s="62" t="s">
        <v>122</v>
      </c>
      <c r="E454" s="57" t="s">
        <v>76</v>
      </c>
      <c r="F454" s="59" t="s">
        <v>1466</v>
      </c>
      <c r="G454" s="56" t="s">
        <v>1128</v>
      </c>
      <c r="H454" s="60" t="s">
        <v>299</v>
      </c>
      <c r="I454" s="61">
        <v>26033</v>
      </c>
      <c r="J454" s="61">
        <f t="shared" si="10"/>
        <v>260330</v>
      </c>
      <c r="K454" s="55" t="s">
        <v>66</v>
      </c>
    </row>
    <row r="455" spans="2:11" ht="255">
      <c r="B455" s="63" t="s">
        <v>1126</v>
      </c>
      <c r="C455" s="58">
        <v>20304</v>
      </c>
      <c r="D455" s="62" t="s">
        <v>122</v>
      </c>
      <c r="E455" s="57" t="s">
        <v>76</v>
      </c>
      <c r="F455" s="59" t="s">
        <v>1467</v>
      </c>
      <c r="G455" s="56" t="s">
        <v>1128</v>
      </c>
      <c r="H455" s="60" t="s">
        <v>299</v>
      </c>
      <c r="I455" s="61">
        <v>43142</v>
      </c>
      <c r="J455" s="61">
        <f t="shared" si="10"/>
        <v>431420</v>
      </c>
      <c r="K455" s="55" t="s">
        <v>66</v>
      </c>
    </row>
    <row r="456" spans="2:11" ht="255">
      <c r="B456" s="63" t="s">
        <v>1126</v>
      </c>
      <c r="C456" s="58">
        <v>20304</v>
      </c>
      <c r="D456" s="62" t="s">
        <v>122</v>
      </c>
      <c r="E456" s="57" t="s">
        <v>76</v>
      </c>
      <c r="F456" s="59" t="s">
        <v>1468</v>
      </c>
      <c r="G456" s="56" t="s">
        <v>1128</v>
      </c>
      <c r="H456" s="60" t="s">
        <v>299</v>
      </c>
      <c r="I456" s="61">
        <v>52741</v>
      </c>
      <c r="J456" s="61">
        <f t="shared" si="10"/>
        <v>527410</v>
      </c>
      <c r="K456" s="55" t="s">
        <v>66</v>
      </c>
    </row>
    <row r="457" spans="2:11" ht="255">
      <c r="B457" s="63" t="s">
        <v>1126</v>
      </c>
      <c r="C457" s="58">
        <v>20304</v>
      </c>
      <c r="D457" s="62" t="s">
        <v>122</v>
      </c>
      <c r="E457" s="57" t="s">
        <v>76</v>
      </c>
      <c r="F457" s="59" t="s">
        <v>1469</v>
      </c>
      <c r="G457" s="56" t="s">
        <v>1128</v>
      </c>
      <c r="H457" s="60" t="s">
        <v>299</v>
      </c>
      <c r="I457" s="61">
        <v>52741</v>
      </c>
      <c r="J457" s="61">
        <f t="shared" si="10"/>
        <v>527410</v>
      </c>
      <c r="K457" s="55" t="s">
        <v>66</v>
      </c>
    </row>
    <row r="458" spans="2:11" ht="255">
      <c r="B458" s="63" t="s">
        <v>1126</v>
      </c>
      <c r="C458" s="58">
        <v>20304</v>
      </c>
      <c r="D458" s="62" t="s">
        <v>122</v>
      </c>
      <c r="E458" s="57" t="s">
        <v>76</v>
      </c>
      <c r="F458" s="59" t="s">
        <v>1470</v>
      </c>
      <c r="G458" s="56" t="s">
        <v>1128</v>
      </c>
      <c r="H458" s="60" t="s">
        <v>1167</v>
      </c>
      <c r="I458" s="61">
        <v>52741</v>
      </c>
      <c r="J458" s="61">
        <f t="shared" si="10"/>
        <v>1054820</v>
      </c>
      <c r="K458" s="55" t="s">
        <v>66</v>
      </c>
    </row>
    <row r="459" spans="2:11" ht="255">
      <c r="B459" s="63" t="s">
        <v>1126</v>
      </c>
      <c r="C459" s="58">
        <v>20304</v>
      </c>
      <c r="D459" s="62" t="s">
        <v>122</v>
      </c>
      <c r="E459" s="57" t="s">
        <v>76</v>
      </c>
      <c r="F459" s="59" t="s">
        <v>1471</v>
      </c>
      <c r="G459" s="56" t="s">
        <v>1128</v>
      </c>
      <c r="H459" s="60" t="s">
        <v>299</v>
      </c>
      <c r="I459" s="61">
        <v>54652</v>
      </c>
      <c r="J459" s="61">
        <f t="shared" si="10"/>
        <v>546520</v>
      </c>
      <c r="K459" s="55" t="s">
        <v>66</v>
      </c>
    </row>
    <row r="460" spans="2:11" ht="229.5">
      <c r="B460" s="63" t="s">
        <v>1126</v>
      </c>
      <c r="C460" s="58">
        <v>20304</v>
      </c>
      <c r="D460" s="62" t="s">
        <v>122</v>
      </c>
      <c r="E460" s="57" t="s">
        <v>76</v>
      </c>
      <c r="F460" s="59" t="s">
        <v>1472</v>
      </c>
      <c r="G460" s="56" t="s">
        <v>1128</v>
      </c>
      <c r="H460" s="60" t="s">
        <v>299</v>
      </c>
      <c r="I460" s="61">
        <v>108083</v>
      </c>
      <c r="J460" s="61">
        <f t="shared" si="10"/>
        <v>1080830</v>
      </c>
      <c r="K460" s="55" t="s">
        <v>66</v>
      </c>
    </row>
    <row r="461" spans="2:11" ht="229.5">
      <c r="B461" s="63" t="s">
        <v>1126</v>
      </c>
      <c r="C461" s="58">
        <v>20304</v>
      </c>
      <c r="D461" s="62" t="s">
        <v>122</v>
      </c>
      <c r="E461" s="57" t="s">
        <v>76</v>
      </c>
      <c r="F461" s="59" t="s">
        <v>1473</v>
      </c>
      <c r="G461" s="56" t="s">
        <v>1128</v>
      </c>
      <c r="H461" s="60" t="s">
        <v>299</v>
      </c>
      <c r="I461" s="61">
        <v>108083</v>
      </c>
      <c r="J461" s="61">
        <f t="shared" si="10"/>
        <v>1080830</v>
      </c>
      <c r="K461" s="55" t="s">
        <v>66</v>
      </c>
    </row>
    <row r="462" spans="2:11" ht="229.5">
      <c r="B462" s="63" t="s">
        <v>1126</v>
      </c>
      <c r="C462" s="58">
        <v>20304</v>
      </c>
      <c r="D462" s="62" t="s">
        <v>122</v>
      </c>
      <c r="E462" s="57" t="s">
        <v>76</v>
      </c>
      <c r="F462" s="59" t="s">
        <v>1474</v>
      </c>
      <c r="G462" s="56" t="s">
        <v>1128</v>
      </c>
      <c r="H462" s="60" t="s">
        <v>299</v>
      </c>
      <c r="I462" s="61">
        <v>179418</v>
      </c>
      <c r="J462" s="61">
        <f t="shared" si="10"/>
        <v>1794180</v>
      </c>
      <c r="K462" s="55" t="s">
        <v>66</v>
      </c>
    </row>
    <row r="463" spans="2:11" ht="229.5">
      <c r="B463" s="63" t="s">
        <v>1126</v>
      </c>
      <c r="C463" s="58">
        <v>20304</v>
      </c>
      <c r="D463" s="62" t="s">
        <v>122</v>
      </c>
      <c r="E463" s="57" t="s">
        <v>76</v>
      </c>
      <c r="F463" s="59" t="s">
        <v>1475</v>
      </c>
      <c r="G463" s="56" t="s">
        <v>1128</v>
      </c>
      <c r="H463" s="60" t="s">
        <v>299</v>
      </c>
      <c r="I463" s="61">
        <v>118549</v>
      </c>
      <c r="J463" s="61">
        <f t="shared" si="10"/>
        <v>1185490</v>
      </c>
      <c r="K463" s="55" t="s">
        <v>66</v>
      </c>
    </row>
    <row r="464" spans="2:11" ht="229.5">
      <c r="B464" s="63" t="s">
        <v>1126</v>
      </c>
      <c r="C464" s="58">
        <v>20304</v>
      </c>
      <c r="D464" s="62" t="s">
        <v>122</v>
      </c>
      <c r="E464" s="57" t="s">
        <v>76</v>
      </c>
      <c r="F464" s="59" t="s">
        <v>1476</v>
      </c>
      <c r="G464" s="56" t="s">
        <v>1128</v>
      </c>
      <c r="H464" s="60" t="s">
        <v>299</v>
      </c>
      <c r="I464" s="61">
        <v>118549</v>
      </c>
      <c r="J464" s="61">
        <f t="shared" si="10"/>
        <v>1185490</v>
      </c>
      <c r="K464" s="55" t="s">
        <v>66</v>
      </c>
    </row>
    <row r="465" spans="2:11" ht="229.5">
      <c r="B465" s="63" t="s">
        <v>1126</v>
      </c>
      <c r="C465" s="58">
        <v>20304</v>
      </c>
      <c r="D465" s="62" t="s">
        <v>122</v>
      </c>
      <c r="E465" s="57" t="s">
        <v>76</v>
      </c>
      <c r="F465" s="59" t="s">
        <v>1477</v>
      </c>
      <c r="G465" s="56" t="s">
        <v>1128</v>
      </c>
      <c r="H465" s="60" t="s">
        <v>299</v>
      </c>
      <c r="I465" s="61">
        <v>118549</v>
      </c>
      <c r="J465" s="61">
        <f t="shared" si="10"/>
        <v>1185490</v>
      </c>
      <c r="K465" s="55" t="s">
        <v>66</v>
      </c>
    </row>
    <row r="466" spans="2:11" ht="229.5">
      <c r="B466" s="63" t="s">
        <v>1126</v>
      </c>
      <c r="C466" s="58">
        <v>20304</v>
      </c>
      <c r="D466" s="62" t="s">
        <v>122</v>
      </c>
      <c r="E466" s="57" t="s">
        <v>76</v>
      </c>
      <c r="F466" s="59" t="s">
        <v>1478</v>
      </c>
      <c r="G466" s="56" t="s">
        <v>1128</v>
      </c>
      <c r="H466" s="60" t="s">
        <v>1167</v>
      </c>
      <c r="I466" s="61">
        <v>118549</v>
      </c>
      <c r="J466" s="61">
        <f t="shared" si="10"/>
        <v>2370980</v>
      </c>
      <c r="K466" s="55" t="s">
        <v>66</v>
      </c>
    </row>
    <row r="467" spans="2:11" ht="229.5">
      <c r="B467" s="63" t="s">
        <v>1126</v>
      </c>
      <c r="C467" s="58">
        <v>20304</v>
      </c>
      <c r="D467" s="62" t="s">
        <v>122</v>
      </c>
      <c r="E467" s="57" t="s">
        <v>76</v>
      </c>
      <c r="F467" s="59" t="s">
        <v>1479</v>
      </c>
      <c r="G467" s="56" t="s">
        <v>1128</v>
      </c>
      <c r="H467" s="60" t="s">
        <v>1167</v>
      </c>
      <c r="I467" s="61">
        <v>141950</v>
      </c>
      <c r="J467" s="61">
        <f t="shared" si="10"/>
        <v>2839000</v>
      </c>
      <c r="K467" s="55" t="s">
        <v>66</v>
      </c>
    </row>
    <row r="468" spans="2:11" ht="229.5">
      <c r="B468" s="63" t="s">
        <v>1126</v>
      </c>
      <c r="C468" s="58">
        <v>20304</v>
      </c>
      <c r="D468" s="62" t="s">
        <v>122</v>
      </c>
      <c r="E468" s="57" t="s">
        <v>76</v>
      </c>
      <c r="F468" s="59" t="s">
        <v>1480</v>
      </c>
      <c r="G468" s="56" t="s">
        <v>1128</v>
      </c>
      <c r="H468" s="60" t="s">
        <v>1167</v>
      </c>
      <c r="I468" s="61">
        <v>196234</v>
      </c>
      <c r="J468" s="61">
        <f t="shared" si="10"/>
        <v>3924680</v>
      </c>
      <c r="K468" s="55" t="s">
        <v>66</v>
      </c>
    </row>
    <row r="469" spans="2:11" ht="242.25">
      <c r="B469" s="63" t="s">
        <v>1126</v>
      </c>
      <c r="C469" s="58">
        <v>20304</v>
      </c>
      <c r="D469" s="62" t="s">
        <v>122</v>
      </c>
      <c r="E469" s="57" t="s">
        <v>76</v>
      </c>
      <c r="F469" s="59" t="s">
        <v>1481</v>
      </c>
      <c r="G469" s="56" t="s">
        <v>1128</v>
      </c>
      <c r="H469" s="60" t="s">
        <v>1342</v>
      </c>
      <c r="I469" s="61">
        <v>1750000</v>
      </c>
      <c r="J469" s="61">
        <f t="shared" si="10"/>
        <v>7000000</v>
      </c>
      <c r="K469" s="55" t="s">
        <v>66</v>
      </c>
    </row>
    <row r="470" spans="2:11" ht="242.25">
      <c r="B470" s="63" t="s">
        <v>1126</v>
      </c>
      <c r="C470" s="58">
        <v>20304</v>
      </c>
      <c r="D470" s="62" t="s">
        <v>122</v>
      </c>
      <c r="E470" s="57" t="s">
        <v>76</v>
      </c>
      <c r="F470" s="59" t="s">
        <v>1482</v>
      </c>
      <c r="G470" s="56" t="s">
        <v>1128</v>
      </c>
      <c r="H470" s="60" t="s">
        <v>1342</v>
      </c>
      <c r="I470" s="61">
        <v>2250000</v>
      </c>
      <c r="J470" s="61">
        <f t="shared" si="10"/>
        <v>9000000</v>
      </c>
      <c r="K470" s="55" t="s">
        <v>66</v>
      </c>
    </row>
    <row r="471" spans="2:11" ht="242.25">
      <c r="B471" s="63" t="s">
        <v>1126</v>
      </c>
      <c r="C471" s="58">
        <v>20304</v>
      </c>
      <c r="D471" s="62" t="s">
        <v>122</v>
      </c>
      <c r="E471" s="57" t="s">
        <v>76</v>
      </c>
      <c r="F471" s="59" t="s">
        <v>1483</v>
      </c>
      <c r="G471" s="56" t="s">
        <v>1128</v>
      </c>
      <c r="H471" s="60" t="s">
        <v>1342</v>
      </c>
      <c r="I471" s="61">
        <v>684547</v>
      </c>
      <c r="J471" s="61">
        <f t="shared" si="10"/>
        <v>2738188</v>
      </c>
      <c r="K471" s="55" t="s">
        <v>66</v>
      </c>
    </row>
    <row r="472" spans="2:11" ht="242.25">
      <c r="B472" s="63" t="s">
        <v>1126</v>
      </c>
      <c r="C472" s="58">
        <v>20304</v>
      </c>
      <c r="D472" s="62" t="s">
        <v>122</v>
      </c>
      <c r="E472" s="57" t="s">
        <v>76</v>
      </c>
      <c r="F472" s="59" t="s">
        <v>1484</v>
      </c>
      <c r="G472" s="56" t="s">
        <v>1128</v>
      </c>
      <c r="H472" s="60" t="s">
        <v>1342</v>
      </c>
      <c r="I472" s="61">
        <v>2250000</v>
      </c>
      <c r="J472" s="61">
        <f t="shared" si="10"/>
        <v>9000000</v>
      </c>
      <c r="K472" s="55" t="s">
        <v>66</v>
      </c>
    </row>
    <row r="473" spans="2:11" ht="242.25">
      <c r="B473" s="63" t="s">
        <v>1126</v>
      </c>
      <c r="C473" s="58">
        <v>20304</v>
      </c>
      <c r="D473" s="62" t="s">
        <v>122</v>
      </c>
      <c r="E473" s="57" t="s">
        <v>76</v>
      </c>
      <c r="F473" s="59" t="s">
        <v>1485</v>
      </c>
      <c r="G473" s="56" t="s">
        <v>1128</v>
      </c>
      <c r="H473" s="60" t="s">
        <v>1342</v>
      </c>
      <c r="I473" s="61">
        <v>684547</v>
      </c>
      <c r="J473" s="61">
        <f t="shared" si="10"/>
        <v>2738188</v>
      </c>
      <c r="K473" s="55" t="s">
        <v>66</v>
      </c>
    </row>
    <row r="474" spans="2:11" ht="242.25">
      <c r="B474" s="63" t="s">
        <v>1126</v>
      </c>
      <c r="C474" s="58">
        <v>20304</v>
      </c>
      <c r="D474" s="62" t="s">
        <v>122</v>
      </c>
      <c r="E474" s="57" t="s">
        <v>76</v>
      </c>
      <c r="F474" s="59" t="s">
        <v>1486</v>
      </c>
      <c r="G474" s="56" t="s">
        <v>1128</v>
      </c>
      <c r="H474" s="60" t="s">
        <v>1342</v>
      </c>
      <c r="I474" s="61">
        <v>2450000</v>
      </c>
      <c r="J474" s="61">
        <f t="shared" si="10"/>
        <v>9800000</v>
      </c>
      <c r="K474" s="55" t="s">
        <v>66</v>
      </c>
    </row>
    <row r="475" spans="2:11" ht="114.75">
      <c r="B475" s="63" t="s">
        <v>1126</v>
      </c>
      <c r="C475" s="58">
        <v>20304</v>
      </c>
      <c r="D475" s="62" t="s">
        <v>140</v>
      </c>
      <c r="E475" s="57" t="s">
        <v>82</v>
      </c>
      <c r="F475" s="59" t="s">
        <v>1487</v>
      </c>
      <c r="G475" s="56" t="s">
        <v>1128</v>
      </c>
      <c r="H475" s="60" t="s">
        <v>84</v>
      </c>
      <c r="I475" s="61">
        <v>2500</v>
      </c>
      <c r="J475" s="61">
        <f t="shared" si="10"/>
        <v>250000</v>
      </c>
      <c r="K475" s="55" t="s">
        <v>66</v>
      </c>
    </row>
    <row r="476" spans="2:11" ht="38.25">
      <c r="B476" s="63" t="s">
        <v>1126</v>
      </c>
      <c r="C476" s="58">
        <v>20304</v>
      </c>
      <c r="D476" s="62" t="s">
        <v>103</v>
      </c>
      <c r="E476" s="57" t="s">
        <v>958</v>
      </c>
      <c r="F476" s="59" t="s">
        <v>959</v>
      </c>
      <c r="G476" s="56" t="s">
        <v>94</v>
      </c>
      <c r="H476" s="60">
        <v>10</v>
      </c>
      <c r="I476" s="61">
        <v>137100</v>
      </c>
      <c r="J476" s="61">
        <f t="shared" si="10"/>
        <v>1371000</v>
      </c>
      <c r="K476" s="55" t="s">
        <v>66</v>
      </c>
    </row>
    <row r="477" spans="2:11" ht="38.25">
      <c r="B477" s="63" t="s">
        <v>1126</v>
      </c>
      <c r="C477" s="58">
        <v>20304</v>
      </c>
      <c r="D477" s="62" t="s">
        <v>103</v>
      </c>
      <c r="E477" s="57" t="s">
        <v>958</v>
      </c>
      <c r="F477" s="59" t="s">
        <v>960</v>
      </c>
      <c r="G477" s="56" t="s">
        <v>94</v>
      </c>
      <c r="H477" s="60">
        <v>10</v>
      </c>
      <c r="I477" s="61">
        <v>145720</v>
      </c>
      <c r="J477" s="61">
        <f t="shared" si="10"/>
        <v>1457200</v>
      </c>
      <c r="K477" s="55" t="s">
        <v>66</v>
      </c>
    </row>
    <row r="478" spans="2:11" ht="25.5">
      <c r="B478" s="63" t="s">
        <v>1126</v>
      </c>
      <c r="C478" s="58">
        <v>20304</v>
      </c>
      <c r="D478" s="62" t="s">
        <v>103</v>
      </c>
      <c r="E478" s="57" t="s">
        <v>958</v>
      </c>
      <c r="F478" s="59" t="s">
        <v>961</v>
      </c>
      <c r="G478" s="56" t="s">
        <v>94</v>
      </c>
      <c r="H478" s="60">
        <v>10</v>
      </c>
      <c r="I478" s="61">
        <v>89607</v>
      </c>
      <c r="J478" s="61">
        <f t="shared" si="10"/>
        <v>896070</v>
      </c>
      <c r="K478" s="55" t="s">
        <v>66</v>
      </c>
    </row>
    <row r="479" spans="2:11" ht="89.25">
      <c r="B479" s="63" t="s">
        <v>1126</v>
      </c>
      <c r="C479" s="58">
        <v>20304</v>
      </c>
      <c r="D479" s="62" t="s">
        <v>488</v>
      </c>
      <c r="E479" s="57" t="s">
        <v>79</v>
      </c>
      <c r="F479" s="59" t="s">
        <v>1314</v>
      </c>
      <c r="G479" s="56" t="s">
        <v>94</v>
      </c>
      <c r="H479" s="60">
        <v>100</v>
      </c>
      <c r="I479" s="61">
        <v>7370</v>
      </c>
      <c r="J479" s="61">
        <f t="shared" si="10"/>
        <v>737000</v>
      </c>
      <c r="K479" s="55" t="s">
        <v>66</v>
      </c>
    </row>
    <row r="480" spans="2:11" ht="63.75">
      <c r="B480" s="63" t="s">
        <v>1126</v>
      </c>
      <c r="C480" s="58">
        <v>20304</v>
      </c>
      <c r="D480" s="62" t="s">
        <v>103</v>
      </c>
      <c r="E480" s="57" t="s">
        <v>1313</v>
      </c>
      <c r="F480" s="59" t="s">
        <v>1488</v>
      </c>
      <c r="G480" s="56" t="s">
        <v>1128</v>
      </c>
      <c r="H480" s="60" t="s">
        <v>1489</v>
      </c>
      <c r="I480" s="61">
        <v>36080.9</v>
      </c>
      <c r="J480" s="61">
        <f t="shared" si="10"/>
        <v>43657889</v>
      </c>
      <c r="K480" s="55" t="s">
        <v>66</v>
      </c>
    </row>
    <row r="481" spans="2:11" ht="102">
      <c r="B481" s="63" t="s">
        <v>1126</v>
      </c>
      <c r="C481" s="58">
        <v>20304</v>
      </c>
      <c r="D481" s="62" t="s">
        <v>1315</v>
      </c>
      <c r="E481" s="57" t="s">
        <v>108</v>
      </c>
      <c r="F481" s="59" t="s">
        <v>1490</v>
      </c>
      <c r="G481" s="56" t="s">
        <v>1128</v>
      </c>
      <c r="H481" s="60" t="s">
        <v>1491</v>
      </c>
      <c r="I481" s="61">
        <v>700</v>
      </c>
      <c r="J481" s="61">
        <f t="shared" si="10"/>
        <v>2940000</v>
      </c>
      <c r="K481" s="55" t="s">
        <v>66</v>
      </c>
    </row>
    <row r="482" spans="2:11" ht="140.25">
      <c r="B482" s="63" t="s">
        <v>1126</v>
      </c>
      <c r="C482" s="58">
        <v>20304</v>
      </c>
      <c r="D482" s="62" t="s">
        <v>137</v>
      </c>
      <c r="E482" s="57" t="s">
        <v>76</v>
      </c>
      <c r="F482" s="59" t="s">
        <v>1492</v>
      </c>
      <c r="G482" s="56" t="s">
        <v>1128</v>
      </c>
      <c r="H482" s="60" t="s">
        <v>1493</v>
      </c>
      <c r="I482" s="61">
        <v>310000</v>
      </c>
      <c r="J482" s="61">
        <f t="shared" si="10"/>
        <v>9920000</v>
      </c>
      <c r="K482" s="55" t="s">
        <v>66</v>
      </c>
    </row>
    <row r="483" spans="2:11" ht="153">
      <c r="B483" s="63" t="s">
        <v>1126</v>
      </c>
      <c r="C483" s="58">
        <v>20304</v>
      </c>
      <c r="D483" s="62" t="s">
        <v>137</v>
      </c>
      <c r="E483" s="57" t="s">
        <v>76</v>
      </c>
      <c r="F483" s="59" t="s">
        <v>1494</v>
      </c>
      <c r="G483" s="56" t="s">
        <v>1128</v>
      </c>
      <c r="H483" s="60" t="s">
        <v>1493</v>
      </c>
      <c r="I483" s="61">
        <v>145000</v>
      </c>
      <c r="J483" s="61">
        <f t="shared" si="10"/>
        <v>4640000</v>
      </c>
      <c r="K483" s="55" t="s">
        <v>66</v>
      </c>
    </row>
    <row r="484" spans="2:11" ht="140.25">
      <c r="B484" s="63" t="s">
        <v>1126</v>
      </c>
      <c r="C484" s="58">
        <v>20304</v>
      </c>
      <c r="D484" s="62" t="s">
        <v>137</v>
      </c>
      <c r="E484" s="57" t="s">
        <v>76</v>
      </c>
      <c r="F484" s="59" t="s">
        <v>1495</v>
      </c>
      <c r="G484" s="56" t="s">
        <v>1128</v>
      </c>
      <c r="H484" s="60" t="s">
        <v>1493</v>
      </c>
      <c r="I484" s="61">
        <v>144000</v>
      </c>
      <c r="J484" s="61">
        <f t="shared" si="10"/>
        <v>4608000</v>
      </c>
      <c r="K484" s="55" t="s">
        <v>66</v>
      </c>
    </row>
    <row r="485" spans="2:11" ht="25.5">
      <c r="B485" s="63" t="s">
        <v>1126</v>
      </c>
      <c r="C485" s="58">
        <v>20304</v>
      </c>
      <c r="D485" s="62" t="s">
        <v>137</v>
      </c>
      <c r="E485" s="57" t="s">
        <v>1496</v>
      </c>
      <c r="F485" s="59" t="s">
        <v>1318</v>
      </c>
      <c r="G485" s="56" t="s">
        <v>1128</v>
      </c>
      <c r="H485" s="60" t="s">
        <v>162</v>
      </c>
      <c r="I485" s="61">
        <v>62000</v>
      </c>
      <c r="J485" s="61">
        <f t="shared" si="10"/>
        <v>6510000</v>
      </c>
      <c r="K485" s="55" t="s">
        <v>66</v>
      </c>
    </row>
    <row r="486" spans="2:11" ht="102">
      <c r="B486" s="63" t="s">
        <v>1126</v>
      </c>
      <c r="C486" s="58">
        <v>20304</v>
      </c>
      <c r="D486" s="62" t="s">
        <v>137</v>
      </c>
      <c r="E486" s="57" t="s">
        <v>106</v>
      </c>
      <c r="F486" s="59" t="s">
        <v>1497</v>
      </c>
      <c r="G486" s="56" t="s">
        <v>1128</v>
      </c>
      <c r="H486" s="60" t="s">
        <v>1498</v>
      </c>
      <c r="I486" s="61">
        <v>3000</v>
      </c>
      <c r="J486" s="61">
        <f t="shared" si="10"/>
        <v>3150000</v>
      </c>
      <c r="K486" s="55" t="s">
        <v>66</v>
      </c>
    </row>
    <row r="487" spans="2:11" ht="51">
      <c r="B487" s="63" t="s">
        <v>1126</v>
      </c>
      <c r="C487" s="58">
        <v>20304</v>
      </c>
      <c r="D487" s="62" t="s">
        <v>138</v>
      </c>
      <c r="E487" s="57" t="s">
        <v>76</v>
      </c>
      <c r="F487" s="59" t="s">
        <v>1499</v>
      </c>
      <c r="G487" s="56" t="s">
        <v>1128</v>
      </c>
      <c r="H487" s="60" t="s">
        <v>1498</v>
      </c>
      <c r="I487" s="61">
        <v>4900</v>
      </c>
      <c r="J487" s="61">
        <f t="shared" si="10"/>
        <v>5145000</v>
      </c>
      <c r="K487" s="55" t="s">
        <v>66</v>
      </c>
    </row>
    <row r="488" spans="2:11" ht="114.75">
      <c r="B488" s="63" t="s">
        <v>1126</v>
      </c>
      <c r="C488" s="58">
        <v>20304</v>
      </c>
      <c r="D488" s="62" t="s">
        <v>137</v>
      </c>
      <c r="E488" s="57" t="s">
        <v>1319</v>
      </c>
      <c r="F488" s="59" t="s">
        <v>1321</v>
      </c>
      <c r="G488" s="56" t="s">
        <v>1128</v>
      </c>
      <c r="H488" s="60" t="s">
        <v>1500</v>
      </c>
      <c r="I488" s="61">
        <v>3500</v>
      </c>
      <c r="J488" s="61">
        <f t="shared" si="10"/>
        <v>7350000</v>
      </c>
      <c r="K488" s="55" t="s">
        <v>66</v>
      </c>
    </row>
    <row r="489" spans="2:11" ht="76.5">
      <c r="B489" s="63" t="s">
        <v>1126</v>
      </c>
      <c r="C489" s="58">
        <v>20304</v>
      </c>
      <c r="D489" s="62" t="s">
        <v>115</v>
      </c>
      <c r="E489" s="57" t="s">
        <v>1501</v>
      </c>
      <c r="F489" s="59" t="s">
        <v>1322</v>
      </c>
      <c r="G489" s="56" t="s">
        <v>1128</v>
      </c>
      <c r="H489" s="60" t="s">
        <v>1500</v>
      </c>
      <c r="I489" s="61">
        <v>5135.85</v>
      </c>
      <c r="J489" s="61">
        <f t="shared" si="10"/>
        <v>10785285</v>
      </c>
      <c r="K489" s="55" t="s">
        <v>66</v>
      </c>
    </row>
    <row r="490" spans="2:11" ht="114.75">
      <c r="B490" s="63" t="s">
        <v>1126</v>
      </c>
      <c r="C490" s="58">
        <v>20304</v>
      </c>
      <c r="D490" s="62" t="s">
        <v>115</v>
      </c>
      <c r="E490" s="57" t="s">
        <v>82</v>
      </c>
      <c r="F490" s="59" t="s">
        <v>1323</v>
      </c>
      <c r="G490" s="56" t="s">
        <v>1128</v>
      </c>
      <c r="H490" s="60" t="s">
        <v>1502</v>
      </c>
      <c r="I490" s="61">
        <v>6893</v>
      </c>
      <c r="J490" s="61">
        <f t="shared" si="10"/>
        <v>3618825</v>
      </c>
      <c r="K490" s="55" t="s">
        <v>66</v>
      </c>
    </row>
    <row r="491" spans="2:11" ht="114.75">
      <c r="B491" s="63" t="s">
        <v>1126</v>
      </c>
      <c r="C491" s="58">
        <v>20304</v>
      </c>
      <c r="D491" s="62" t="s">
        <v>115</v>
      </c>
      <c r="E491" s="57" t="s">
        <v>82</v>
      </c>
      <c r="F491" s="59" t="s">
        <v>1324</v>
      </c>
      <c r="G491" s="56" t="s">
        <v>1128</v>
      </c>
      <c r="H491" s="60" t="s">
        <v>1502</v>
      </c>
      <c r="I491" s="61">
        <v>9153</v>
      </c>
      <c r="J491" s="61">
        <f t="shared" si="10"/>
        <v>4805325</v>
      </c>
      <c r="K491" s="55" t="s">
        <v>66</v>
      </c>
    </row>
    <row r="492" spans="2:11" ht="63.75">
      <c r="B492" s="63" t="s">
        <v>1126</v>
      </c>
      <c r="C492" s="58">
        <v>20304</v>
      </c>
      <c r="D492" s="62" t="s">
        <v>115</v>
      </c>
      <c r="E492" s="57" t="s">
        <v>79</v>
      </c>
      <c r="F492" s="59" t="s">
        <v>1503</v>
      </c>
      <c r="G492" s="56" t="s">
        <v>1128</v>
      </c>
      <c r="H492" s="60" t="s">
        <v>1498</v>
      </c>
      <c r="I492" s="61">
        <v>5616.1</v>
      </c>
      <c r="J492" s="61">
        <f t="shared" si="10"/>
        <v>5896905</v>
      </c>
      <c r="K492" s="55" t="s">
        <v>66</v>
      </c>
    </row>
    <row r="493" spans="2:11" ht="51">
      <c r="B493" s="63" t="s">
        <v>1126</v>
      </c>
      <c r="C493" s="58">
        <v>20304</v>
      </c>
      <c r="D493" s="62" t="s">
        <v>115</v>
      </c>
      <c r="E493" s="57" t="s">
        <v>82</v>
      </c>
      <c r="F493" s="59" t="s">
        <v>1504</v>
      </c>
      <c r="G493" s="56" t="s">
        <v>1128</v>
      </c>
      <c r="H493" s="60" t="s">
        <v>941</v>
      </c>
      <c r="I493" s="61">
        <v>1400</v>
      </c>
      <c r="J493" s="61">
        <f t="shared" si="10"/>
        <v>294000</v>
      </c>
      <c r="K493" s="55" t="s">
        <v>66</v>
      </c>
    </row>
    <row r="494" spans="2:11" ht="89.25">
      <c r="B494" s="63" t="s">
        <v>1126</v>
      </c>
      <c r="C494" s="58">
        <v>20304</v>
      </c>
      <c r="D494" s="62" t="s">
        <v>115</v>
      </c>
      <c r="E494" s="57" t="s">
        <v>82</v>
      </c>
      <c r="F494" s="59" t="s">
        <v>1505</v>
      </c>
      <c r="G494" s="56" t="s">
        <v>1128</v>
      </c>
      <c r="H494" s="60" t="s">
        <v>941</v>
      </c>
      <c r="I494" s="61">
        <v>9600</v>
      </c>
      <c r="J494" s="61">
        <f t="shared" si="10"/>
        <v>2016000</v>
      </c>
      <c r="K494" s="55" t="s">
        <v>66</v>
      </c>
    </row>
    <row r="495" spans="2:11" ht="38.25">
      <c r="B495" s="63" t="s">
        <v>1126</v>
      </c>
      <c r="C495" s="58">
        <v>20304</v>
      </c>
      <c r="D495" s="62" t="s">
        <v>115</v>
      </c>
      <c r="E495" s="57" t="s">
        <v>82</v>
      </c>
      <c r="F495" s="59" t="s">
        <v>1506</v>
      </c>
      <c r="G495" s="56" t="s">
        <v>1128</v>
      </c>
      <c r="H495" s="60" t="s">
        <v>1498</v>
      </c>
      <c r="I495" s="61">
        <v>4979</v>
      </c>
      <c r="J495" s="61">
        <f t="shared" si="10"/>
        <v>5227950</v>
      </c>
      <c r="K495" s="55" t="s">
        <v>66</v>
      </c>
    </row>
    <row r="496" spans="2:11" ht="25.5">
      <c r="B496" s="63" t="s">
        <v>1126</v>
      </c>
      <c r="C496" s="58">
        <v>20304</v>
      </c>
      <c r="D496" s="62" t="s">
        <v>115</v>
      </c>
      <c r="E496" s="57" t="s">
        <v>1389</v>
      </c>
      <c r="F496" s="59" t="s">
        <v>1507</v>
      </c>
      <c r="G496" s="56" t="s">
        <v>1128</v>
      </c>
      <c r="H496" s="60" t="s">
        <v>1498</v>
      </c>
      <c r="I496" s="61">
        <v>1800</v>
      </c>
      <c r="J496" s="61">
        <f t="shared" si="10"/>
        <v>1890000</v>
      </c>
      <c r="K496" s="55" t="s">
        <v>66</v>
      </c>
    </row>
    <row r="497" spans="2:11" ht="102">
      <c r="B497" s="63" t="s">
        <v>1126</v>
      </c>
      <c r="C497" s="58">
        <v>20304</v>
      </c>
      <c r="D497" s="62" t="s">
        <v>115</v>
      </c>
      <c r="E497" s="57" t="s">
        <v>1389</v>
      </c>
      <c r="F497" s="59" t="s">
        <v>1508</v>
      </c>
      <c r="G497" s="56" t="s">
        <v>1128</v>
      </c>
      <c r="H497" s="60" t="s">
        <v>1498</v>
      </c>
      <c r="I497" s="61">
        <v>3500</v>
      </c>
      <c r="J497" s="61">
        <f t="shared" si="10"/>
        <v>3675000</v>
      </c>
      <c r="K497" s="55" t="s">
        <v>66</v>
      </c>
    </row>
    <row r="498" spans="2:11" ht="114.75">
      <c r="B498" s="63" t="s">
        <v>1126</v>
      </c>
      <c r="C498" s="58">
        <v>20304</v>
      </c>
      <c r="D498" s="62" t="s">
        <v>1509</v>
      </c>
      <c r="E498" s="57" t="s">
        <v>108</v>
      </c>
      <c r="F498" s="59" t="s">
        <v>1510</v>
      </c>
      <c r="G498" s="56" t="s">
        <v>1128</v>
      </c>
      <c r="H498" s="60" t="s">
        <v>1502</v>
      </c>
      <c r="I498" s="61">
        <v>480</v>
      </c>
      <c r="J498" s="61">
        <f t="shared" si="10"/>
        <v>252000</v>
      </c>
      <c r="K498" s="55" t="s">
        <v>66</v>
      </c>
    </row>
    <row r="499" spans="2:11" ht="63.75">
      <c r="B499" s="63" t="s">
        <v>1126</v>
      </c>
      <c r="C499" s="58">
        <v>20304</v>
      </c>
      <c r="D499" s="62" t="s">
        <v>115</v>
      </c>
      <c r="E499" s="57" t="s">
        <v>95</v>
      </c>
      <c r="F499" s="59" t="s">
        <v>1325</v>
      </c>
      <c r="G499" s="56" t="s">
        <v>1128</v>
      </c>
      <c r="H499" s="60" t="s">
        <v>1511</v>
      </c>
      <c r="I499" s="61">
        <v>1700</v>
      </c>
      <c r="J499" s="61">
        <f t="shared" si="10"/>
        <v>10710000</v>
      </c>
      <c r="K499" s="55" t="s">
        <v>66</v>
      </c>
    </row>
    <row r="500" spans="2:11" ht="25.5">
      <c r="B500" s="63" t="s">
        <v>1126</v>
      </c>
      <c r="C500" s="58">
        <v>20304</v>
      </c>
      <c r="D500" s="62" t="s">
        <v>1512</v>
      </c>
      <c r="E500" s="57" t="s">
        <v>95</v>
      </c>
      <c r="F500" s="59" t="s">
        <v>1513</v>
      </c>
      <c r="G500" s="56" t="s">
        <v>1128</v>
      </c>
      <c r="H500" s="60" t="s">
        <v>1511</v>
      </c>
      <c r="I500" s="61">
        <v>800</v>
      </c>
      <c r="J500" s="61">
        <f t="shared" si="10"/>
        <v>5040000</v>
      </c>
      <c r="K500" s="55" t="s">
        <v>66</v>
      </c>
    </row>
    <row r="501" spans="2:11" ht="153">
      <c r="B501" s="63" t="s">
        <v>1126</v>
      </c>
      <c r="C501" s="58">
        <v>20304</v>
      </c>
      <c r="D501" s="62" t="s">
        <v>115</v>
      </c>
      <c r="E501" s="57" t="s">
        <v>89</v>
      </c>
      <c r="F501" s="59" t="s">
        <v>1514</v>
      </c>
      <c r="G501" s="56" t="s">
        <v>1128</v>
      </c>
      <c r="H501" s="60" t="s">
        <v>1511</v>
      </c>
      <c r="I501" s="61">
        <v>1000</v>
      </c>
      <c r="J501" s="61">
        <f t="shared" si="10"/>
        <v>6300000</v>
      </c>
      <c r="K501" s="55" t="s">
        <v>66</v>
      </c>
    </row>
    <row r="502" spans="2:11" ht="140.25">
      <c r="B502" s="63" t="s">
        <v>1126</v>
      </c>
      <c r="C502" s="58">
        <v>20304</v>
      </c>
      <c r="D502" s="62" t="s">
        <v>115</v>
      </c>
      <c r="E502" s="57" t="s">
        <v>1515</v>
      </c>
      <c r="F502" s="59" t="s">
        <v>1516</v>
      </c>
      <c r="G502" s="56" t="s">
        <v>1517</v>
      </c>
      <c r="H502" s="60" t="s">
        <v>1511</v>
      </c>
      <c r="I502" s="61">
        <v>3800</v>
      </c>
      <c r="J502" s="61">
        <f t="shared" si="10"/>
        <v>23940000</v>
      </c>
      <c r="K502" s="55" t="s">
        <v>66</v>
      </c>
    </row>
    <row r="503" spans="2:11" ht="153">
      <c r="B503" s="63" t="s">
        <v>1126</v>
      </c>
      <c r="C503" s="58">
        <v>20304</v>
      </c>
      <c r="D503" s="62" t="s">
        <v>115</v>
      </c>
      <c r="E503" s="57" t="s">
        <v>1518</v>
      </c>
      <c r="F503" s="59" t="s">
        <v>1519</v>
      </c>
      <c r="G503" s="56" t="s">
        <v>1517</v>
      </c>
      <c r="H503" s="60" t="s">
        <v>1500</v>
      </c>
      <c r="I503" s="61">
        <v>5800</v>
      </c>
      <c r="J503" s="61">
        <f t="shared" si="10"/>
        <v>12180000</v>
      </c>
      <c r="K503" s="55" t="s">
        <v>66</v>
      </c>
    </row>
    <row r="504" spans="2:11" ht="153">
      <c r="B504" s="63" t="s">
        <v>1126</v>
      </c>
      <c r="C504" s="58">
        <v>20304</v>
      </c>
      <c r="D504" s="62" t="s">
        <v>115</v>
      </c>
      <c r="E504" s="57" t="s">
        <v>791</v>
      </c>
      <c r="F504" s="59" t="s">
        <v>1520</v>
      </c>
      <c r="G504" s="56" t="s">
        <v>1517</v>
      </c>
      <c r="H504" s="60" t="s">
        <v>1502</v>
      </c>
      <c r="I504" s="61">
        <v>3400</v>
      </c>
      <c r="J504" s="61">
        <f t="shared" si="10"/>
        <v>1785000</v>
      </c>
      <c r="K504" s="55" t="s">
        <v>66</v>
      </c>
    </row>
    <row r="505" spans="2:11" ht="114.75">
      <c r="B505" s="63" t="s">
        <v>1126</v>
      </c>
      <c r="C505" s="58">
        <v>20304</v>
      </c>
      <c r="D505" s="62" t="s">
        <v>115</v>
      </c>
      <c r="E505" s="57" t="s">
        <v>1521</v>
      </c>
      <c r="F505" s="59" t="s">
        <v>1522</v>
      </c>
      <c r="G505" s="56" t="s">
        <v>1517</v>
      </c>
      <c r="H505" s="60" t="s">
        <v>1164</v>
      </c>
      <c r="I505" s="61">
        <v>9800</v>
      </c>
      <c r="J505" s="61">
        <f t="shared" si="10"/>
        <v>4116000</v>
      </c>
      <c r="K505" s="55" t="s">
        <v>66</v>
      </c>
    </row>
    <row r="506" spans="2:11" ht="102">
      <c r="B506" s="63" t="s">
        <v>1126</v>
      </c>
      <c r="C506" s="58">
        <v>20304</v>
      </c>
      <c r="D506" s="62" t="s">
        <v>69</v>
      </c>
      <c r="E506" s="57" t="s">
        <v>77</v>
      </c>
      <c r="F506" s="59" t="s">
        <v>1523</v>
      </c>
      <c r="G506" s="56" t="s">
        <v>1128</v>
      </c>
      <c r="H506" s="60" t="s">
        <v>162</v>
      </c>
      <c r="I506" s="61">
        <v>690</v>
      </c>
      <c r="J506" s="61">
        <f t="shared" si="10"/>
        <v>72450</v>
      </c>
      <c r="K506" s="55" t="s">
        <v>66</v>
      </c>
    </row>
    <row r="507" spans="2:11" ht="102">
      <c r="B507" s="63" t="s">
        <v>1126</v>
      </c>
      <c r="C507" s="58">
        <v>20304</v>
      </c>
      <c r="D507" s="62" t="s">
        <v>69</v>
      </c>
      <c r="E507" s="57" t="s">
        <v>139</v>
      </c>
      <c r="F507" s="59" t="s">
        <v>1524</v>
      </c>
      <c r="G507" s="56" t="s">
        <v>1128</v>
      </c>
      <c r="H507" s="60" t="s">
        <v>941</v>
      </c>
      <c r="I507" s="61">
        <v>4000</v>
      </c>
      <c r="J507" s="61">
        <f t="shared" si="10"/>
        <v>840000</v>
      </c>
      <c r="K507" s="55" t="s">
        <v>66</v>
      </c>
    </row>
    <row r="508" spans="2:11" ht="89.25">
      <c r="B508" s="63" t="s">
        <v>1126</v>
      </c>
      <c r="C508" s="58">
        <v>20304</v>
      </c>
      <c r="D508" s="62" t="s">
        <v>69</v>
      </c>
      <c r="E508" s="57" t="s">
        <v>139</v>
      </c>
      <c r="F508" s="59" t="s">
        <v>1525</v>
      </c>
      <c r="G508" s="56" t="s">
        <v>1128</v>
      </c>
      <c r="H508" s="60" t="s">
        <v>162</v>
      </c>
      <c r="I508" s="61">
        <v>6000</v>
      </c>
      <c r="J508" s="61">
        <f aca="true" t="shared" si="11" ref="J508:J571">H508*I508</f>
        <v>630000</v>
      </c>
      <c r="K508" s="55" t="s">
        <v>66</v>
      </c>
    </row>
    <row r="509" spans="2:11" ht="76.5">
      <c r="B509" s="63" t="s">
        <v>1126</v>
      </c>
      <c r="C509" s="58">
        <v>20304</v>
      </c>
      <c r="D509" s="62" t="s">
        <v>103</v>
      </c>
      <c r="E509" s="57" t="s">
        <v>958</v>
      </c>
      <c r="F509" s="59" t="s">
        <v>1526</v>
      </c>
      <c r="G509" s="56" t="s">
        <v>1128</v>
      </c>
      <c r="H509" s="60" t="s">
        <v>162</v>
      </c>
      <c r="I509" s="61">
        <v>35000</v>
      </c>
      <c r="J509" s="61">
        <f t="shared" si="11"/>
        <v>3675000</v>
      </c>
      <c r="K509" s="55" t="s">
        <v>66</v>
      </c>
    </row>
    <row r="510" spans="2:11" ht="102">
      <c r="B510" s="63" t="s">
        <v>1126</v>
      </c>
      <c r="C510" s="58">
        <v>20304</v>
      </c>
      <c r="D510" s="62" t="s">
        <v>103</v>
      </c>
      <c r="E510" s="57" t="s">
        <v>958</v>
      </c>
      <c r="F510" s="59" t="s">
        <v>1527</v>
      </c>
      <c r="G510" s="56" t="s">
        <v>1128</v>
      </c>
      <c r="H510" s="60" t="s">
        <v>162</v>
      </c>
      <c r="I510" s="61">
        <v>45000</v>
      </c>
      <c r="J510" s="61">
        <f t="shared" si="11"/>
        <v>4725000</v>
      </c>
      <c r="K510" s="55" t="s">
        <v>66</v>
      </c>
    </row>
    <row r="511" spans="2:11" ht="89.25">
      <c r="B511" s="63" t="s">
        <v>1126</v>
      </c>
      <c r="C511" s="58">
        <v>20304</v>
      </c>
      <c r="D511" s="62" t="s">
        <v>103</v>
      </c>
      <c r="E511" s="57" t="s">
        <v>958</v>
      </c>
      <c r="F511" s="59" t="s">
        <v>1528</v>
      </c>
      <c r="G511" s="56" t="s">
        <v>1128</v>
      </c>
      <c r="H511" s="60" t="s">
        <v>162</v>
      </c>
      <c r="I511" s="61">
        <v>45000</v>
      </c>
      <c r="J511" s="61">
        <f t="shared" si="11"/>
        <v>4725000</v>
      </c>
      <c r="K511" s="55" t="s">
        <v>66</v>
      </c>
    </row>
    <row r="512" spans="2:11" ht="114.75">
      <c r="B512" s="63" t="s">
        <v>1126</v>
      </c>
      <c r="C512" s="58">
        <v>20304</v>
      </c>
      <c r="D512" s="62" t="s">
        <v>103</v>
      </c>
      <c r="E512" s="57" t="s">
        <v>958</v>
      </c>
      <c r="F512" s="59" t="s">
        <v>1529</v>
      </c>
      <c r="G512" s="56" t="s">
        <v>1128</v>
      </c>
      <c r="H512" s="60" t="s">
        <v>1530</v>
      </c>
      <c r="I512" s="61">
        <v>45000</v>
      </c>
      <c r="J512" s="61">
        <f t="shared" si="11"/>
        <v>2385000</v>
      </c>
      <c r="K512" s="55" t="s">
        <v>66</v>
      </c>
    </row>
    <row r="513" spans="2:11" ht="153">
      <c r="B513" s="63" t="s">
        <v>1126</v>
      </c>
      <c r="C513" s="58">
        <v>20304</v>
      </c>
      <c r="D513" s="62" t="s">
        <v>103</v>
      </c>
      <c r="E513" s="57" t="s">
        <v>958</v>
      </c>
      <c r="F513" s="59" t="s">
        <v>1531</v>
      </c>
      <c r="G513" s="56" t="s">
        <v>1128</v>
      </c>
      <c r="H513" s="60" t="s">
        <v>1530</v>
      </c>
      <c r="I513" s="61">
        <v>55000</v>
      </c>
      <c r="J513" s="61">
        <f t="shared" si="11"/>
        <v>2915000</v>
      </c>
      <c r="K513" s="55" t="s">
        <v>66</v>
      </c>
    </row>
    <row r="514" spans="2:11" ht="140.25">
      <c r="B514" s="63" t="s">
        <v>1126</v>
      </c>
      <c r="C514" s="58">
        <v>20304</v>
      </c>
      <c r="D514" s="62" t="s">
        <v>103</v>
      </c>
      <c r="E514" s="57" t="s">
        <v>958</v>
      </c>
      <c r="F514" s="59" t="s">
        <v>1532</v>
      </c>
      <c r="G514" s="56" t="s">
        <v>1128</v>
      </c>
      <c r="H514" s="60" t="s">
        <v>1530</v>
      </c>
      <c r="I514" s="61">
        <v>55000</v>
      </c>
      <c r="J514" s="61">
        <f t="shared" si="11"/>
        <v>2915000</v>
      </c>
      <c r="K514" s="55" t="s">
        <v>66</v>
      </c>
    </row>
    <row r="515" spans="2:11" ht="102">
      <c r="B515" s="63" t="s">
        <v>1126</v>
      </c>
      <c r="C515" s="58">
        <v>20304</v>
      </c>
      <c r="D515" s="62" t="s">
        <v>103</v>
      </c>
      <c r="E515" s="57" t="s">
        <v>958</v>
      </c>
      <c r="F515" s="59" t="s">
        <v>1533</v>
      </c>
      <c r="G515" s="56" t="s">
        <v>1128</v>
      </c>
      <c r="H515" s="60" t="s">
        <v>1530</v>
      </c>
      <c r="I515" s="61">
        <v>45000</v>
      </c>
      <c r="J515" s="61">
        <f t="shared" si="11"/>
        <v>2385000</v>
      </c>
      <c r="K515" s="55" t="s">
        <v>66</v>
      </c>
    </row>
    <row r="516" spans="2:11" ht="89.25">
      <c r="B516" s="63" t="s">
        <v>1126</v>
      </c>
      <c r="C516" s="58">
        <v>20304</v>
      </c>
      <c r="D516" s="62" t="s">
        <v>103</v>
      </c>
      <c r="E516" s="57" t="s">
        <v>958</v>
      </c>
      <c r="F516" s="59" t="s">
        <v>1534</v>
      </c>
      <c r="G516" s="56" t="s">
        <v>1128</v>
      </c>
      <c r="H516" s="60" t="s">
        <v>941</v>
      </c>
      <c r="I516" s="61">
        <v>20000</v>
      </c>
      <c r="J516" s="61">
        <f t="shared" si="11"/>
        <v>4200000</v>
      </c>
      <c r="K516" s="55" t="s">
        <v>66</v>
      </c>
    </row>
    <row r="517" spans="2:11" ht="102">
      <c r="B517" s="63" t="s">
        <v>1126</v>
      </c>
      <c r="C517" s="58">
        <v>20304</v>
      </c>
      <c r="D517" s="62" t="s">
        <v>103</v>
      </c>
      <c r="E517" s="57" t="s">
        <v>958</v>
      </c>
      <c r="F517" s="59" t="s">
        <v>1535</v>
      </c>
      <c r="G517" s="56" t="s">
        <v>1128</v>
      </c>
      <c r="H517" s="60" t="s">
        <v>941</v>
      </c>
      <c r="I517" s="61">
        <v>25000</v>
      </c>
      <c r="J517" s="61">
        <f t="shared" si="11"/>
        <v>5250000</v>
      </c>
      <c r="K517" s="55" t="s">
        <v>66</v>
      </c>
    </row>
    <row r="518" spans="2:11" ht="165.75">
      <c r="B518" s="63" t="s">
        <v>1126</v>
      </c>
      <c r="C518" s="58">
        <v>20304</v>
      </c>
      <c r="D518" s="62" t="s">
        <v>103</v>
      </c>
      <c r="E518" s="57" t="s">
        <v>958</v>
      </c>
      <c r="F518" s="59" t="s">
        <v>1536</v>
      </c>
      <c r="G518" s="56" t="s">
        <v>1128</v>
      </c>
      <c r="H518" s="60" t="s">
        <v>941</v>
      </c>
      <c r="I518" s="61">
        <v>45000</v>
      </c>
      <c r="J518" s="61">
        <f t="shared" si="11"/>
        <v>9450000</v>
      </c>
      <c r="K518" s="55" t="s">
        <v>66</v>
      </c>
    </row>
    <row r="519" spans="2:11" ht="140.25">
      <c r="B519" s="63" t="s">
        <v>1126</v>
      </c>
      <c r="C519" s="58">
        <v>20304</v>
      </c>
      <c r="D519" s="62" t="s">
        <v>103</v>
      </c>
      <c r="E519" s="57" t="s">
        <v>958</v>
      </c>
      <c r="F519" s="59" t="s">
        <v>1537</v>
      </c>
      <c r="G519" s="56" t="s">
        <v>1128</v>
      </c>
      <c r="H519" s="60" t="s">
        <v>162</v>
      </c>
      <c r="I519" s="61">
        <v>45000</v>
      </c>
      <c r="J519" s="61">
        <f t="shared" si="11"/>
        <v>4725000</v>
      </c>
      <c r="K519" s="55" t="s">
        <v>66</v>
      </c>
    </row>
    <row r="520" spans="2:11" ht="102">
      <c r="B520" s="63" t="s">
        <v>1126</v>
      </c>
      <c r="C520" s="58">
        <v>20304</v>
      </c>
      <c r="D520" s="62" t="s">
        <v>103</v>
      </c>
      <c r="E520" s="57" t="s">
        <v>958</v>
      </c>
      <c r="F520" s="59" t="s">
        <v>1538</v>
      </c>
      <c r="G520" s="56" t="s">
        <v>1128</v>
      </c>
      <c r="H520" s="60" t="s">
        <v>162</v>
      </c>
      <c r="I520" s="61">
        <v>45000</v>
      </c>
      <c r="J520" s="61">
        <f t="shared" si="11"/>
        <v>4725000</v>
      </c>
      <c r="K520" s="55" t="s">
        <v>66</v>
      </c>
    </row>
    <row r="521" spans="2:11" ht="114.75">
      <c r="B521" s="63" t="s">
        <v>1126</v>
      </c>
      <c r="C521" s="58">
        <v>20304</v>
      </c>
      <c r="D521" s="62" t="s">
        <v>103</v>
      </c>
      <c r="E521" s="57" t="s">
        <v>958</v>
      </c>
      <c r="F521" s="59" t="s">
        <v>1539</v>
      </c>
      <c r="G521" s="56" t="s">
        <v>1128</v>
      </c>
      <c r="H521" s="60" t="s">
        <v>1540</v>
      </c>
      <c r="I521" s="61">
        <v>25000</v>
      </c>
      <c r="J521" s="61">
        <f t="shared" si="11"/>
        <v>315000000</v>
      </c>
      <c r="K521" s="55" t="s">
        <v>66</v>
      </c>
    </row>
    <row r="522" spans="2:11" ht="114.75">
      <c r="B522" s="63" t="s">
        <v>1126</v>
      </c>
      <c r="C522" s="58">
        <v>20304</v>
      </c>
      <c r="D522" s="62" t="s">
        <v>733</v>
      </c>
      <c r="E522" s="57" t="s">
        <v>76</v>
      </c>
      <c r="F522" s="59" t="s">
        <v>1541</v>
      </c>
      <c r="G522" s="56" t="s">
        <v>1128</v>
      </c>
      <c r="H522" s="60" t="s">
        <v>1540</v>
      </c>
      <c r="I522" s="61">
        <v>1200</v>
      </c>
      <c r="J522" s="61">
        <f t="shared" si="11"/>
        <v>15120000</v>
      </c>
      <c r="K522" s="55" t="s">
        <v>66</v>
      </c>
    </row>
    <row r="523" spans="2:11" ht="76.5">
      <c r="B523" s="63" t="s">
        <v>1126</v>
      </c>
      <c r="C523" s="58">
        <v>20304</v>
      </c>
      <c r="D523" s="62" t="s">
        <v>733</v>
      </c>
      <c r="E523" s="57" t="s">
        <v>76</v>
      </c>
      <c r="F523" s="59" t="s">
        <v>1331</v>
      </c>
      <c r="G523" s="56" t="s">
        <v>1128</v>
      </c>
      <c r="H523" s="60" t="s">
        <v>162</v>
      </c>
      <c r="I523" s="61">
        <v>1500</v>
      </c>
      <c r="J523" s="61">
        <f t="shared" si="11"/>
        <v>157500</v>
      </c>
      <c r="K523" s="55" t="s">
        <v>66</v>
      </c>
    </row>
    <row r="524" spans="2:11" ht="76.5">
      <c r="B524" s="63" t="s">
        <v>1126</v>
      </c>
      <c r="C524" s="58">
        <v>20304</v>
      </c>
      <c r="D524" s="62" t="s">
        <v>70</v>
      </c>
      <c r="E524" s="57" t="s">
        <v>77</v>
      </c>
      <c r="F524" s="59" t="s">
        <v>1542</v>
      </c>
      <c r="G524" s="56" t="s">
        <v>1128</v>
      </c>
      <c r="H524" s="60" t="s">
        <v>1543</v>
      </c>
      <c r="I524" s="61">
        <v>1200</v>
      </c>
      <c r="J524" s="61">
        <f t="shared" si="11"/>
        <v>151200</v>
      </c>
      <c r="K524" s="55" t="s">
        <v>66</v>
      </c>
    </row>
    <row r="525" spans="2:11" ht="63.75">
      <c r="B525" s="63" t="s">
        <v>1126</v>
      </c>
      <c r="C525" s="58">
        <v>20304</v>
      </c>
      <c r="D525" s="62" t="s">
        <v>122</v>
      </c>
      <c r="E525" s="57" t="s">
        <v>76</v>
      </c>
      <c r="F525" s="59" t="s">
        <v>1544</v>
      </c>
      <c r="G525" s="56" t="s">
        <v>1128</v>
      </c>
      <c r="H525" s="60" t="s">
        <v>1545</v>
      </c>
      <c r="I525" s="61">
        <v>7200</v>
      </c>
      <c r="J525" s="61">
        <f t="shared" si="11"/>
        <v>302400</v>
      </c>
      <c r="K525" s="55" t="s">
        <v>66</v>
      </c>
    </row>
    <row r="526" spans="2:11" ht="76.5">
      <c r="B526" s="63" t="s">
        <v>1126</v>
      </c>
      <c r="C526" s="58">
        <v>20304</v>
      </c>
      <c r="D526" s="62" t="s">
        <v>122</v>
      </c>
      <c r="E526" s="57" t="s">
        <v>76</v>
      </c>
      <c r="F526" s="59" t="s">
        <v>1546</v>
      </c>
      <c r="G526" s="56" t="s">
        <v>1128</v>
      </c>
      <c r="H526" s="60" t="s">
        <v>1543</v>
      </c>
      <c r="I526" s="61">
        <v>9000</v>
      </c>
      <c r="J526" s="61">
        <f t="shared" si="11"/>
        <v>1134000</v>
      </c>
      <c r="K526" s="55" t="s">
        <v>66</v>
      </c>
    </row>
    <row r="527" spans="2:11" ht="63.75">
      <c r="B527" s="63" t="s">
        <v>1126</v>
      </c>
      <c r="C527" s="58">
        <v>20304</v>
      </c>
      <c r="D527" s="62" t="s">
        <v>122</v>
      </c>
      <c r="E527" s="57" t="s">
        <v>76</v>
      </c>
      <c r="F527" s="59" t="s">
        <v>1334</v>
      </c>
      <c r="G527" s="56" t="s">
        <v>1128</v>
      </c>
      <c r="H527" s="60" t="s">
        <v>1547</v>
      </c>
      <c r="I527" s="61">
        <v>13000</v>
      </c>
      <c r="J527" s="61">
        <f t="shared" si="11"/>
        <v>819000</v>
      </c>
      <c r="K527" s="55" t="s">
        <v>66</v>
      </c>
    </row>
    <row r="528" spans="2:11" ht="63.75">
      <c r="B528" s="63" t="s">
        <v>1126</v>
      </c>
      <c r="C528" s="58">
        <v>20304</v>
      </c>
      <c r="D528" s="62" t="s">
        <v>122</v>
      </c>
      <c r="E528" s="57" t="s">
        <v>76</v>
      </c>
      <c r="F528" s="59" t="s">
        <v>1335</v>
      </c>
      <c r="G528" s="56" t="s">
        <v>1128</v>
      </c>
      <c r="H528" s="60" t="s">
        <v>1547</v>
      </c>
      <c r="I528" s="61">
        <v>17500</v>
      </c>
      <c r="J528" s="61">
        <f t="shared" si="11"/>
        <v>1102500</v>
      </c>
      <c r="K528" s="55" t="s">
        <v>66</v>
      </c>
    </row>
    <row r="529" spans="2:11" ht="76.5">
      <c r="B529" s="63" t="s">
        <v>1126</v>
      </c>
      <c r="C529" s="58">
        <v>20304</v>
      </c>
      <c r="D529" s="62" t="s">
        <v>122</v>
      </c>
      <c r="E529" s="57" t="s">
        <v>76</v>
      </c>
      <c r="F529" s="59" t="s">
        <v>1548</v>
      </c>
      <c r="G529" s="56" t="s">
        <v>1128</v>
      </c>
      <c r="H529" s="60" t="s">
        <v>1545</v>
      </c>
      <c r="I529" s="61">
        <v>44000</v>
      </c>
      <c r="J529" s="61">
        <f t="shared" si="11"/>
        <v>1848000</v>
      </c>
      <c r="K529" s="55" t="s">
        <v>66</v>
      </c>
    </row>
    <row r="530" spans="2:11" ht="63.75">
      <c r="B530" s="63" t="s">
        <v>1126</v>
      </c>
      <c r="C530" s="58">
        <v>20304</v>
      </c>
      <c r="D530" s="62" t="s">
        <v>122</v>
      </c>
      <c r="E530" s="57" t="s">
        <v>76</v>
      </c>
      <c r="F530" s="59" t="s">
        <v>1337</v>
      </c>
      <c r="G530" s="56" t="s">
        <v>1128</v>
      </c>
      <c r="H530" s="60" t="s">
        <v>1545</v>
      </c>
      <c r="I530" s="61">
        <v>50000</v>
      </c>
      <c r="J530" s="61">
        <f t="shared" si="11"/>
        <v>2100000</v>
      </c>
      <c r="K530" s="55" t="s">
        <v>66</v>
      </c>
    </row>
    <row r="531" spans="2:11" ht="63.75">
      <c r="B531" s="63" t="s">
        <v>1126</v>
      </c>
      <c r="C531" s="58">
        <v>20304</v>
      </c>
      <c r="D531" s="62" t="s">
        <v>122</v>
      </c>
      <c r="E531" s="57" t="s">
        <v>76</v>
      </c>
      <c r="F531" s="59" t="s">
        <v>1338</v>
      </c>
      <c r="G531" s="56" t="s">
        <v>1128</v>
      </c>
      <c r="H531" s="60" t="s">
        <v>1545</v>
      </c>
      <c r="I531" s="61">
        <v>64000</v>
      </c>
      <c r="J531" s="61">
        <f t="shared" si="11"/>
        <v>2688000</v>
      </c>
      <c r="K531" s="55" t="s">
        <v>66</v>
      </c>
    </row>
    <row r="532" spans="2:11" ht="89.25">
      <c r="B532" s="63" t="s">
        <v>1126</v>
      </c>
      <c r="C532" s="58">
        <v>20304</v>
      </c>
      <c r="D532" s="62" t="s">
        <v>122</v>
      </c>
      <c r="E532" s="57" t="s">
        <v>76</v>
      </c>
      <c r="F532" s="59" t="s">
        <v>1339</v>
      </c>
      <c r="G532" s="56" t="s">
        <v>1128</v>
      </c>
      <c r="H532" s="60" t="s">
        <v>1549</v>
      </c>
      <c r="I532" s="61">
        <v>75000</v>
      </c>
      <c r="J532" s="61">
        <f t="shared" si="11"/>
        <v>47250000</v>
      </c>
      <c r="K532" s="55" t="s">
        <v>66</v>
      </c>
    </row>
    <row r="533" spans="2:11" ht="76.5">
      <c r="B533" s="63" t="s">
        <v>1126</v>
      </c>
      <c r="C533" s="58">
        <v>20304</v>
      </c>
      <c r="D533" s="62" t="s">
        <v>122</v>
      </c>
      <c r="E533" s="57" t="s">
        <v>76</v>
      </c>
      <c r="F533" s="59" t="s">
        <v>1550</v>
      </c>
      <c r="G533" s="56" t="s">
        <v>1128</v>
      </c>
      <c r="H533" s="60" t="s">
        <v>1551</v>
      </c>
      <c r="I533" s="61">
        <v>30000</v>
      </c>
      <c r="J533" s="61">
        <f t="shared" si="11"/>
        <v>630000</v>
      </c>
      <c r="K533" s="55" t="s">
        <v>66</v>
      </c>
    </row>
    <row r="534" spans="2:11" ht="76.5">
      <c r="B534" s="63" t="s">
        <v>1126</v>
      </c>
      <c r="C534" s="58">
        <v>20304</v>
      </c>
      <c r="D534" s="62" t="s">
        <v>122</v>
      </c>
      <c r="E534" s="57" t="s">
        <v>76</v>
      </c>
      <c r="F534" s="59" t="s">
        <v>1552</v>
      </c>
      <c r="G534" s="56" t="s">
        <v>1128</v>
      </c>
      <c r="H534" s="60" t="s">
        <v>1551</v>
      </c>
      <c r="I534" s="61">
        <v>115000</v>
      </c>
      <c r="J534" s="61">
        <f t="shared" si="11"/>
        <v>2415000</v>
      </c>
      <c r="K534" s="55" t="s">
        <v>66</v>
      </c>
    </row>
    <row r="535" spans="2:11" ht="76.5">
      <c r="B535" s="63" t="s">
        <v>1126</v>
      </c>
      <c r="C535" s="58">
        <v>20304</v>
      </c>
      <c r="D535" s="62" t="s">
        <v>122</v>
      </c>
      <c r="E535" s="57" t="s">
        <v>76</v>
      </c>
      <c r="F535" s="59" t="s">
        <v>1340</v>
      </c>
      <c r="G535" s="56" t="s">
        <v>1128</v>
      </c>
      <c r="H535" s="60" t="s">
        <v>1551</v>
      </c>
      <c r="I535" s="61">
        <v>125000</v>
      </c>
      <c r="J535" s="61">
        <f t="shared" si="11"/>
        <v>2625000</v>
      </c>
      <c r="K535" s="55" t="s">
        <v>66</v>
      </c>
    </row>
    <row r="536" spans="2:11" ht="76.5">
      <c r="B536" s="63" t="s">
        <v>1126</v>
      </c>
      <c r="C536" s="58">
        <v>20304</v>
      </c>
      <c r="D536" s="62" t="s">
        <v>122</v>
      </c>
      <c r="E536" s="57" t="s">
        <v>76</v>
      </c>
      <c r="F536" s="59" t="s">
        <v>1341</v>
      </c>
      <c r="G536" s="56" t="s">
        <v>1128</v>
      </c>
      <c r="H536" s="60" t="s">
        <v>1551</v>
      </c>
      <c r="I536" s="61">
        <v>135000</v>
      </c>
      <c r="J536" s="61">
        <f t="shared" si="11"/>
        <v>2835000</v>
      </c>
      <c r="K536" s="55" t="s">
        <v>66</v>
      </c>
    </row>
    <row r="537" spans="2:11" ht="76.5">
      <c r="B537" s="63" t="s">
        <v>1126</v>
      </c>
      <c r="C537" s="58">
        <v>20304</v>
      </c>
      <c r="D537" s="62" t="s">
        <v>122</v>
      </c>
      <c r="E537" s="57" t="s">
        <v>76</v>
      </c>
      <c r="F537" s="59" t="s">
        <v>1343</v>
      </c>
      <c r="G537" s="56" t="s">
        <v>1128</v>
      </c>
      <c r="H537" s="60" t="s">
        <v>1551</v>
      </c>
      <c r="I537" s="61">
        <v>160000</v>
      </c>
      <c r="J537" s="61">
        <f t="shared" si="11"/>
        <v>3360000</v>
      </c>
      <c r="K537" s="55" t="s">
        <v>66</v>
      </c>
    </row>
    <row r="538" spans="2:11" ht="76.5">
      <c r="B538" s="63" t="s">
        <v>1126</v>
      </c>
      <c r="C538" s="58">
        <v>20304</v>
      </c>
      <c r="D538" s="62" t="s">
        <v>122</v>
      </c>
      <c r="E538" s="57" t="s">
        <v>76</v>
      </c>
      <c r="F538" s="59" t="s">
        <v>1344</v>
      </c>
      <c r="G538" s="56" t="s">
        <v>1128</v>
      </c>
      <c r="H538" s="60" t="s">
        <v>1551</v>
      </c>
      <c r="I538" s="61">
        <v>185000</v>
      </c>
      <c r="J538" s="61">
        <f t="shared" si="11"/>
        <v>3885000</v>
      </c>
      <c r="K538" s="55" t="s">
        <v>66</v>
      </c>
    </row>
    <row r="539" spans="2:11" ht="76.5">
      <c r="B539" s="63" t="s">
        <v>1126</v>
      </c>
      <c r="C539" s="58">
        <v>20304</v>
      </c>
      <c r="D539" s="62" t="s">
        <v>122</v>
      </c>
      <c r="E539" s="57" t="s">
        <v>76</v>
      </c>
      <c r="F539" s="59" t="s">
        <v>1345</v>
      </c>
      <c r="G539" s="56" t="s">
        <v>1128</v>
      </c>
      <c r="H539" s="60" t="s">
        <v>1551</v>
      </c>
      <c r="I539" s="61">
        <v>230000</v>
      </c>
      <c r="J539" s="61">
        <f t="shared" si="11"/>
        <v>4830000</v>
      </c>
      <c r="K539" s="55" t="s">
        <v>66</v>
      </c>
    </row>
    <row r="540" spans="2:11" ht="76.5">
      <c r="B540" s="63" t="s">
        <v>1126</v>
      </c>
      <c r="C540" s="58">
        <v>20304</v>
      </c>
      <c r="D540" s="62" t="s">
        <v>122</v>
      </c>
      <c r="E540" s="57" t="s">
        <v>76</v>
      </c>
      <c r="F540" s="59" t="s">
        <v>1346</v>
      </c>
      <c r="G540" s="56" t="s">
        <v>1128</v>
      </c>
      <c r="H540" s="60" t="s">
        <v>1553</v>
      </c>
      <c r="I540" s="61">
        <v>270000</v>
      </c>
      <c r="J540" s="61">
        <f t="shared" si="11"/>
        <v>2970000</v>
      </c>
      <c r="K540" s="55" t="s">
        <v>66</v>
      </c>
    </row>
    <row r="541" spans="2:11" ht="76.5">
      <c r="B541" s="63" t="s">
        <v>1126</v>
      </c>
      <c r="C541" s="58">
        <v>20304</v>
      </c>
      <c r="D541" s="62" t="s">
        <v>122</v>
      </c>
      <c r="E541" s="57" t="s">
        <v>76</v>
      </c>
      <c r="F541" s="59" t="s">
        <v>1347</v>
      </c>
      <c r="G541" s="56" t="s">
        <v>1128</v>
      </c>
      <c r="H541" s="60" t="s">
        <v>1553</v>
      </c>
      <c r="I541" s="61">
        <v>350000</v>
      </c>
      <c r="J541" s="61">
        <f t="shared" si="11"/>
        <v>3850000</v>
      </c>
      <c r="K541" s="55" t="s">
        <v>66</v>
      </c>
    </row>
    <row r="542" spans="2:11" ht="76.5">
      <c r="B542" s="63" t="s">
        <v>1126</v>
      </c>
      <c r="C542" s="58">
        <v>20304</v>
      </c>
      <c r="D542" s="62" t="s">
        <v>122</v>
      </c>
      <c r="E542" s="57" t="s">
        <v>76</v>
      </c>
      <c r="F542" s="59" t="s">
        <v>1554</v>
      </c>
      <c r="G542" s="56" t="s">
        <v>1128</v>
      </c>
      <c r="H542" s="60" t="s">
        <v>1551</v>
      </c>
      <c r="I542" s="61">
        <v>475000</v>
      </c>
      <c r="J542" s="61">
        <f t="shared" si="11"/>
        <v>9975000</v>
      </c>
      <c r="K542" s="55" t="s">
        <v>66</v>
      </c>
    </row>
    <row r="543" spans="2:11" ht="76.5">
      <c r="B543" s="63" t="s">
        <v>1126</v>
      </c>
      <c r="C543" s="58">
        <v>20304</v>
      </c>
      <c r="D543" s="62" t="s">
        <v>122</v>
      </c>
      <c r="E543" s="57" t="s">
        <v>76</v>
      </c>
      <c r="F543" s="59" t="s">
        <v>1555</v>
      </c>
      <c r="G543" s="56" t="s">
        <v>1128</v>
      </c>
      <c r="H543" s="60" t="s">
        <v>1551</v>
      </c>
      <c r="I543" s="61">
        <v>225000</v>
      </c>
      <c r="J543" s="61">
        <f t="shared" si="11"/>
        <v>4725000</v>
      </c>
      <c r="K543" s="55" t="s">
        <v>66</v>
      </c>
    </row>
    <row r="544" spans="2:11" ht="76.5">
      <c r="B544" s="63" t="s">
        <v>1126</v>
      </c>
      <c r="C544" s="58">
        <v>20304</v>
      </c>
      <c r="D544" s="62" t="s">
        <v>122</v>
      </c>
      <c r="E544" s="57" t="s">
        <v>76</v>
      </c>
      <c r="F544" s="59" t="s">
        <v>1556</v>
      </c>
      <c r="G544" s="56" t="s">
        <v>1128</v>
      </c>
      <c r="H544" s="60" t="s">
        <v>1551</v>
      </c>
      <c r="I544" s="61">
        <v>255000</v>
      </c>
      <c r="J544" s="61">
        <f t="shared" si="11"/>
        <v>5355000</v>
      </c>
      <c r="K544" s="55" t="s">
        <v>66</v>
      </c>
    </row>
    <row r="545" spans="2:11" ht="76.5">
      <c r="B545" s="63" t="s">
        <v>1126</v>
      </c>
      <c r="C545" s="58">
        <v>20304</v>
      </c>
      <c r="D545" s="62" t="s">
        <v>122</v>
      </c>
      <c r="E545" s="57" t="s">
        <v>76</v>
      </c>
      <c r="F545" s="59" t="s">
        <v>1348</v>
      </c>
      <c r="G545" s="56" t="s">
        <v>1128</v>
      </c>
      <c r="H545" s="60" t="s">
        <v>1551</v>
      </c>
      <c r="I545" s="61">
        <v>275000</v>
      </c>
      <c r="J545" s="61">
        <f t="shared" si="11"/>
        <v>5775000</v>
      </c>
      <c r="K545" s="55" t="s">
        <v>66</v>
      </c>
    </row>
    <row r="546" spans="2:11" ht="76.5">
      <c r="B546" s="63" t="s">
        <v>1126</v>
      </c>
      <c r="C546" s="58">
        <v>20304</v>
      </c>
      <c r="D546" s="62" t="s">
        <v>122</v>
      </c>
      <c r="E546" s="57" t="s">
        <v>76</v>
      </c>
      <c r="F546" s="59" t="s">
        <v>1557</v>
      </c>
      <c r="G546" s="56" t="s">
        <v>1128</v>
      </c>
      <c r="H546" s="60" t="s">
        <v>1553</v>
      </c>
      <c r="I546" s="61">
        <v>320000</v>
      </c>
      <c r="J546" s="61">
        <f t="shared" si="11"/>
        <v>3520000</v>
      </c>
      <c r="K546" s="55" t="s">
        <v>66</v>
      </c>
    </row>
    <row r="547" spans="2:11" ht="89.25">
      <c r="B547" s="63" t="s">
        <v>1126</v>
      </c>
      <c r="C547" s="58">
        <v>20304</v>
      </c>
      <c r="D547" s="62" t="s">
        <v>122</v>
      </c>
      <c r="E547" s="57" t="s">
        <v>76</v>
      </c>
      <c r="F547" s="59" t="s">
        <v>1558</v>
      </c>
      <c r="G547" s="56" t="s">
        <v>1128</v>
      </c>
      <c r="H547" s="60" t="s">
        <v>1553</v>
      </c>
      <c r="I547" s="61">
        <v>370000</v>
      </c>
      <c r="J547" s="61">
        <f t="shared" si="11"/>
        <v>4070000</v>
      </c>
      <c r="K547" s="55" t="s">
        <v>66</v>
      </c>
    </row>
    <row r="548" spans="2:11" ht="76.5">
      <c r="B548" s="63" t="s">
        <v>1126</v>
      </c>
      <c r="C548" s="58">
        <v>20304</v>
      </c>
      <c r="D548" s="62" t="s">
        <v>122</v>
      </c>
      <c r="E548" s="57" t="s">
        <v>76</v>
      </c>
      <c r="F548" s="59" t="s">
        <v>1559</v>
      </c>
      <c r="G548" s="56" t="s">
        <v>1128</v>
      </c>
      <c r="H548" s="60" t="s">
        <v>1553</v>
      </c>
      <c r="I548" s="61">
        <v>380000</v>
      </c>
      <c r="J548" s="61">
        <f t="shared" si="11"/>
        <v>4180000</v>
      </c>
      <c r="K548" s="55" t="s">
        <v>66</v>
      </c>
    </row>
    <row r="549" spans="2:11" ht="76.5">
      <c r="B549" s="63" t="s">
        <v>1126</v>
      </c>
      <c r="C549" s="58">
        <v>20304</v>
      </c>
      <c r="D549" s="62" t="s">
        <v>122</v>
      </c>
      <c r="E549" s="57" t="s">
        <v>76</v>
      </c>
      <c r="F549" s="59" t="s">
        <v>1560</v>
      </c>
      <c r="G549" s="56" t="s">
        <v>1128</v>
      </c>
      <c r="H549" s="60" t="s">
        <v>1356</v>
      </c>
      <c r="I549" s="61">
        <v>420000</v>
      </c>
      <c r="J549" s="61">
        <f t="shared" si="11"/>
        <v>2520000</v>
      </c>
      <c r="K549" s="55" t="s">
        <v>66</v>
      </c>
    </row>
    <row r="550" spans="2:11" ht="76.5">
      <c r="B550" s="63" t="s">
        <v>1126</v>
      </c>
      <c r="C550" s="58">
        <v>20304</v>
      </c>
      <c r="D550" s="62" t="s">
        <v>122</v>
      </c>
      <c r="E550" s="57" t="s">
        <v>76</v>
      </c>
      <c r="F550" s="59" t="s">
        <v>1561</v>
      </c>
      <c r="G550" s="56" t="s">
        <v>1128</v>
      </c>
      <c r="H550" s="60" t="s">
        <v>1356</v>
      </c>
      <c r="I550" s="61">
        <v>450000</v>
      </c>
      <c r="J550" s="61">
        <f t="shared" si="11"/>
        <v>2700000</v>
      </c>
      <c r="K550" s="55" t="s">
        <v>66</v>
      </c>
    </row>
    <row r="551" spans="2:11" ht="76.5">
      <c r="B551" s="63" t="s">
        <v>1126</v>
      </c>
      <c r="C551" s="58">
        <v>20304</v>
      </c>
      <c r="D551" s="62" t="s">
        <v>122</v>
      </c>
      <c r="E551" s="57" t="s">
        <v>76</v>
      </c>
      <c r="F551" s="59" t="s">
        <v>1349</v>
      </c>
      <c r="G551" s="56" t="s">
        <v>1128</v>
      </c>
      <c r="H551" s="60" t="s">
        <v>1356</v>
      </c>
      <c r="I551" s="61">
        <v>550000</v>
      </c>
      <c r="J551" s="61">
        <f t="shared" si="11"/>
        <v>3300000</v>
      </c>
      <c r="K551" s="55" t="s">
        <v>66</v>
      </c>
    </row>
    <row r="552" spans="2:11" ht="76.5">
      <c r="B552" s="63" t="s">
        <v>1126</v>
      </c>
      <c r="C552" s="58">
        <v>20304</v>
      </c>
      <c r="D552" s="62" t="s">
        <v>122</v>
      </c>
      <c r="E552" s="57" t="s">
        <v>76</v>
      </c>
      <c r="F552" s="59" t="s">
        <v>1350</v>
      </c>
      <c r="G552" s="56" t="s">
        <v>1128</v>
      </c>
      <c r="H552" s="60" t="s">
        <v>1356</v>
      </c>
      <c r="I552" s="61">
        <v>650000</v>
      </c>
      <c r="J552" s="61">
        <f t="shared" si="11"/>
        <v>3900000</v>
      </c>
      <c r="K552" s="55" t="s">
        <v>66</v>
      </c>
    </row>
    <row r="553" spans="2:11" ht="76.5">
      <c r="B553" s="63" t="s">
        <v>1126</v>
      </c>
      <c r="C553" s="58">
        <v>20304</v>
      </c>
      <c r="D553" s="62" t="s">
        <v>122</v>
      </c>
      <c r="E553" s="57" t="s">
        <v>76</v>
      </c>
      <c r="F553" s="59" t="s">
        <v>1562</v>
      </c>
      <c r="G553" s="56" t="s">
        <v>1128</v>
      </c>
      <c r="H553" s="60" t="s">
        <v>1342</v>
      </c>
      <c r="I553" s="61">
        <v>725000</v>
      </c>
      <c r="J553" s="61">
        <f t="shared" si="11"/>
        <v>2900000</v>
      </c>
      <c r="K553" s="55" t="s">
        <v>66</v>
      </c>
    </row>
    <row r="554" spans="2:11" ht="76.5">
      <c r="B554" s="63" t="s">
        <v>1126</v>
      </c>
      <c r="C554" s="58">
        <v>20304</v>
      </c>
      <c r="D554" s="62" t="s">
        <v>122</v>
      </c>
      <c r="E554" s="57" t="s">
        <v>76</v>
      </c>
      <c r="F554" s="59" t="s">
        <v>1563</v>
      </c>
      <c r="G554" s="56" t="s">
        <v>1128</v>
      </c>
      <c r="H554" s="60" t="s">
        <v>1342</v>
      </c>
      <c r="I554" s="61">
        <v>780000</v>
      </c>
      <c r="J554" s="61">
        <f t="shared" si="11"/>
        <v>3120000</v>
      </c>
      <c r="K554" s="55" t="s">
        <v>66</v>
      </c>
    </row>
    <row r="555" spans="2:11" ht="76.5">
      <c r="B555" s="63" t="s">
        <v>1126</v>
      </c>
      <c r="C555" s="58">
        <v>20304</v>
      </c>
      <c r="D555" s="62" t="s">
        <v>122</v>
      </c>
      <c r="E555" s="57" t="s">
        <v>76</v>
      </c>
      <c r="F555" s="59" t="s">
        <v>1564</v>
      </c>
      <c r="G555" s="56" t="s">
        <v>1128</v>
      </c>
      <c r="H555" s="60" t="s">
        <v>1342</v>
      </c>
      <c r="I555" s="61">
        <v>825000</v>
      </c>
      <c r="J555" s="61">
        <f t="shared" si="11"/>
        <v>3300000</v>
      </c>
      <c r="K555" s="55" t="s">
        <v>66</v>
      </c>
    </row>
    <row r="556" spans="2:11" ht="89.25">
      <c r="B556" s="63" t="s">
        <v>1126</v>
      </c>
      <c r="C556" s="58">
        <v>20304</v>
      </c>
      <c r="D556" s="62" t="s">
        <v>122</v>
      </c>
      <c r="E556" s="57" t="s">
        <v>76</v>
      </c>
      <c r="F556" s="59" t="s">
        <v>1565</v>
      </c>
      <c r="G556" s="56" t="s">
        <v>1128</v>
      </c>
      <c r="H556" s="60" t="s">
        <v>1342</v>
      </c>
      <c r="I556" s="61">
        <v>850000</v>
      </c>
      <c r="J556" s="61">
        <f t="shared" si="11"/>
        <v>3400000</v>
      </c>
      <c r="K556" s="55" t="s">
        <v>66</v>
      </c>
    </row>
    <row r="557" spans="2:11" ht="76.5">
      <c r="B557" s="63" t="s">
        <v>1126</v>
      </c>
      <c r="C557" s="58">
        <v>20304</v>
      </c>
      <c r="D557" s="62" t="s">
        <v>122</v>
      </c>
      <c r="E557" s="57" t="s">
        <v>76</v>
      </c>
      <c r="F557" s="59" t="s">
        <v>1566</v>
      </c>
      <c r="G557" s="56" t="s">
        <v>1128</v>
      </c>
      <c r="H557" s="60" t="s">
        <v>1547</v>
      </c>
      <c r="I557" s="61">
        <v>950000</v>
      </c>
      <c r="J557" s="61">
        <f t="shared" si="11"/>
        <v>59850000</v>
      </c>
      <c r="K557" s="55" t="s">
        <v>66</v>
      </c>
    </row>
    <row r="558" spans="2:11" ht="76.5">
      <c r="B558" s="63" t="s">
        <v>1126</v>
      </c>
      <c r="C558" s="58">
        <v>20304</v>
      </c>
      <c r="D558" s="62" t="s">
        <v>137</v>
      </c>
      <c r="E558" s="57" t="s">
        <v>76</v>
      </c>
      <c r="F558" s="59" t="s">
        <v>1351</v>
      </c>
      <c r="G558" s="56" t="s">
        <v>1128</v>
      </c>
      <c r="H558" s="60" t="s">
        <v>1547</v>
      </c>
      <c r="I558" s="61">
        <v>35000</v>
      </c>
      <c r="J558" s="61">
        <f t="shared" si="11"/>
        <v>2205000</v>
      </c>
      <c r="K558" s="55" t="s">
        <v>66</v>
      </c>
    </row>
    <row r="559" spans="2:11" ht="89.25">
      <c r="B559" s="63" t="s">
        <v>1126</v>
      </c>
      <c r="C559" s="58">
        <v>20304</v>
      </c>
      <c r="D559" s="62" t="s">
        <v>137</v>
      </c>
      <c r="E559" s="57" t="s">
        <v>76</v>
      </c>
      <c r="F559" s="59" t="s">
        <v>1567</v>
      </c>
      <c r="G559" s="56" t="s">
        <v>1128</v>
      </c>
      <c r="H559" s="60" t="s">
        <v>1547</v>
      </c>
      <c r="I559" s="61">
        <v>85000</v>
      </c>
      <c r="J559" s="61">
        <f t="shared" si="11"/>
        <v>5355000</v>
      </c>
      <c r="K559" s="55" t="s">
        <v>66</v>
      </c>
    </row>
    <row r="560" spans="2:11" ht="76.5">
      <c r="B560" s="63" t="s">
        <v>1126</v>
      </c>
      <c r="C560" s="58">
        <v>20304</v>
      </c>
      <c r="D560" s="62" t="s">
        <v>137</v>
      </c>
      <c r="E560" s="57" t="s">
        <v>76</v>
      </c>
      <c r="F560" s="59" t="s">
        <v>1353</v>
      </c>
      <c r="G560" s="56" t="s">
        <v>1128</v>
      </c>
      <c r="H560" s="60" t="s">
        <v>1545</v>
      </c>
      <c r="I560" s="61">
        <v>85000</v>
      </c>
      <c r="J560" s="61">
        <f t="shared" si="11"/>
        <v>3570000</v>
      </c>
      <c r="K560" s="55" t="s">
        <v>66</v>
      </c>
    </row>
    <row r="561" spans="2:11" ht="89.25">
      <c r="B561" s="63" t="s">
        <v>1126</v>
      </c>
      <c r="C561" s="58">
        <v>20304</v>
      </c>
      <c r="D561" s="62" t="s">
        <v>137</v>
      </c>
      <c r="E561" s="57" t="s">
        <v>76</v>
      </c>
      <c r="F561" s="59" t="s">
        <v>1568</v>
      </c>
      <c r="G561" s="56" t="s">
        <v>1128</v>
      </c>
      <c r="H561" s="60" t="s">
        <v>1545</v>
      </c>
      <c r="I561" s="61">
        <v>115000</v>
      </c>
      <c r="J561" s="61">
        <f t="shared" si="11"/>
        <v>4830000</v>
      </c>
      <c r="K561" s="55" t="s">
        <v>66</v>
      </c>
    </row>
    <row r="562" spans="2:11" ht="89.25">
      <c r="B562" s="63" t="s">
        <v>1126</v>
      </c>
      <c r="C562" s="58">
        <v>20304</v>
      </c>
      <c r="D562" s="62" t="s">
        <v>137</v>
      </c>
      <c r="E562" s="57" t="s">
        <v>76</v>
      </c>
      <c r="F562" s="59" t="s">
        <v>1569</v>
      </c>
      <c r="G562" s="56" t="s">
        <v>1128</v>
      </c>
      <c r="H562" s="60" t="s">
        <v>1545</v>
      </c>
      <c r="I562" s="61">
        <v>115000</v>
      </c>
      <c r="J562" s="61">
        <f t="shared" si="11"/>
        <v>4830000</v>
      </c>
      <c r="K562" s="55" t="s">
        <v>66</v>
      </c>
    </row>
    <row r="563" spans="2:11" ht="76.5">
      <c r="B563" s="63" t="s">
        <v>1126</v>
      </c>
      <c r="C563" s="58">
        <v>20304</v>
      </c>
      <c r="D563" s="62" t="s">
        <v>137</v>
      </c>
      <c r="E563" s="57" t="s">
        <v>76</v>
      </c>
      <c r="F563" s="59" t="s">
        <v>1354</v>
      </c>
      <c r="G563" s="56" t="s">
        <v>1128</v>
      </c>
      <c r="H563" s="60" t="s">
        <v>1545</v>
      </c>
      <c r="I563" s="61">
        <v>115000</v>
      </c>
      <c r="J563" s="61">
        <f t="shared" si="11"/>
        <v>4830000</v>
      </c>
      <c r="K563" s="55" t="s">
        <v>66</v>
      </c>
    </row>
    <row r="564" spans="2:11" ht="76.5">
      <c r="B564" s="63" t="s">
        <v>1126</v>
      </c>
      <c r="C564" s="58">
        <v>20304</v>
      </c>
      <c r="D564" s="62" t="s">
        <v>137</v>
      </c>
      <c r="E564" s="57" t="s">
        <v>76</v>
      </c>
      <c r="F564" s="59" t="s">
        <v>1570</v>
      </c>
      <c r="G564" s="56" t="s">
        <v>1128</v>
      </c>
      <c r="H564" s="60" t="s">
        <v>1493</v>
      </c>
      <c r="I564" s="61">
        <v>130000</v>
      </c>
      <c r="J564" s="61">
        <f t="shared" si="11"/>
        <v>4160000</v>
      </c>
      <c r="K564" s="55" t="s">
        <v>66</v>
      </c>
    </row>
    <row r="565" spans="2:11" ht="76.5">
      <c r="B565" s="63" t="s">
        <v>1126</v>
      </c>
      <c r="C565" s="58">
        <v>20304</v>
      </c>
      <c r="D565" s="62" t="s">
        <v>137</v>
      </c>
      <c r="E565" s="57" t="s">
        <v>76</v>
      </c>
      <c r="F565" s="59" t="s">
        <v>1571</v>
      </c>
      <c r="G565" s="56" t="s">
        <v>1128</v>
      </c>
      <c r="H565" s="60" t="s">
        <v>1493</v>
      </c>
      <c r="I565" s="61">
        <v>165000</v>
      </c>
      <c r="J565" s="61">
        <f t="shared" si="11"/>
        <v>5280000</v>
      </c>
      <c r="K565" s="55" t="s">
        <v>66</v>
      </c>
    </row>
    <row r="566" spans="2:11" ht="89.25">
      <c r="B566" s="63" t="s">
        <v>1126</v>
      </c>
      <c r="C566" s="58">
        <v>20304</v>
      </c>
      <c r="D566" s="62" t="s">
        <v>137</v>
      </c>
      <c r="E566" s="57" t="s">
        <v>76</v>
      </c>
      <c r="F566" s="59" t="s">
        <v>1572</v>
      </c>
      <c r="G566" s="56" t="s">
        <v>1128</v>
      </c>
      <c r="H566" s="60" t="s">
        <v>1493</v>
      </c>
      <c r="I566" s="61">
        <v>165000</v>
      </c>
      <c r="J566" s="61">
        <f t="shared" si="11"/>
        <v>5280000</v>
      </c>
      <c r="K566" s="55" t="s">
        <v>66</v>
      </c>
    </row>
    <row r="567" spans="2:11" ht="89.25">
      <c r="B567" s="63" t="s">
        <v>1126</v>
      </c>
      <c r="C567" s="58">
        <v>20304</v>
      </c>
      <c r="D567" s="62" t="s">
        <v>137</v>
      </c>
      <c r="E567" s="57" t="s">
        <v>76</v>
      </c>
      <c r="F567" s="59" t="s">
        <v>1573</v>
      </c>
      <c r="G567" s="56" t="s">
        <v>1128</v>
      </c>
      <c r="H567" s="60" t="s">
        <v>1493</v>
      </c>
      <c r="I567" s="61">
        <v>165000</v>
      </c>
      <c r="J567" s="61">
        <f t="shared" si="11"/>
        <v>5280000</v>
      </c>
      <c r="K567" s="55" t="s">
        <v>66</v>
      </c>
    </row>
    <row r="568" spans="2:11" ht="89.25">
      <c r="B568" s="63" t="s">
        <v>1126</v>
      </c>
      <c r="C568" s="58">
        <v>20304</v>
      </c>
      <c r="D568" s="62" t="s">
        <v>137</v>
      </c>
      <c r="E568" s="57" t="s">
        <v>76</v>
      </c>
      <c r="F568" s="59" t="s">
        <v>1574</v>
      </c>
      <c r="G568" s="56" t="s">
        <v>1128</v>
      </c>
      <c r="H568" s="60" t="s">
        <v>1551</v>
      </c>
      <c r="I568" s="61">
        <v>165000</v>
      </c>
      <c r="J568" s="61">
        <f t="shared" si="11"/>
        <v>3465000</v>
      </c>
      <c r="K568" s="55" t="s">
        <v>66</v>
      </c>
    </row>
    <row r="569" spans="2:11" ht="114.75">
      <c r="B569" s="63" t="s">
        <v>1126</v>
      </c>
      <c r="C569" s="58">
        <v>20304</v>
      </c>
      <c r="D569" s="62" t="s">
        <v>137</v>
      </c>
      <c r="E569" s="57" t="s">
        <v>76</v>
      </c>
      <c r="F569" s="59" t="s">
        <v>1575</v>
      </c>
      <c r="G569" s="56" t="s">
        <v>1128</v>
      </c>
      <c r="H569" s="60" t="s">
        <v>1547</v>
      </c>
      <c r="I569" s="61">
        <v>225000</v>
      </c>
      <c r="J569" s="61">
        <f t="shared" si="11"/>
        <v>14175000</v>
      </c>
      <c r="K569" s="55" t="s">
        <v>66</v>
      </c>
    </row>
    <row r="570" spans="2:11" ht="114.75">
      <c r="B570" s="63" t="s">
        <v>1126</v>
      </c>
      <c r="C570" s="58">
        <v>20304</v>
      </c>
      <c r="D570" s="62" t="s">
        <v>137</v>
      </c>
      <c r="E570" s="57" t="s">
        <v>1496</v>
      </c>
      <c r="F570" s="59" t="s">
        <v>1576</v>
      </c>
      <c r="G570" s="56" t="s">
        <v>1128</v>
      </c>
      <c r="H570" s="60" t="s">
        <v>1547</v>
      </c>
      <c r="I570" s="61">
        <v>45000</v>
      </c>
      <c r="J570" s="61">
        <f t="shared" si="11"/>
        <v>2835000</v>
      </c>
      <c r="K570" s="55" t="s">
        <v>66</v>
      </c>
    </row>
    <row r="571" spans="2:11" ht="127.5">
      <c r="B571" s="63" t="s">
        <v>1126</v>
      </c>
      <c r="C571" s="58">
        <v>20304</v>
      </c>
      <c r="D571" s="62" t="s">
        <v>137</v>
      </c>
      <c r="E571" s="57" t="s">
        <v>1496</v>
      </c>
      <c r="F571" s="59" t="s">
        <v>1577</v>
      </c>
      <c r="G571" s="56" t="s">
        <v>1128</v>
      </c>
      <c r="H571" s="60" t="s">
        <v>1547</v>
      </c>
      <c r="I571" s="61">
        <v>45000</v>
      </c>
      <c r="J571" s="61">
        <f t="shared" si="11"/>
        <v>2835000</v>
      </c>
      <c r="K571" s="55" t="s">
        <v>66</v>
      </c>
    </row>
    <row r="572" spans="2:11" ht="114.75">
      <c r="B572" s="63" t="s">
        <v>1126</v>
      </c>
      <c r="C572" s="58">
        <v>20304</v>
      </c>
      <c r="D572" s="62" t="s">
        <v>137</v>
      </c>
      <c r="E572" s="57" t="s">
        <v>1496</v>
      </c>
      <c r="F572" s="59" t="s">
        <v>1578</v>
      </c>
      <c r="G572" s="56" t="s">
        <v>1128</v>
      </c>
      <c r="H572" s="60" t="s">
        <v>1547</v>
      </c>
      <c r="I572" s="61">
        <v>45000</v>
      </c>
      <c r="J572" s="61">
        <f aca="true" t="shared" si="12" ref="J572:J635">H572*I572</f>
        <v>2835000</v>
      </c>
      <c r="K572" s="55" t="s">
        <v>66</v>
      </c>
    </row>
    <row r="573" spans="2:11" ht="114.75">
      <c r="B573" s="63" t="s">
        <v>1126</v>
      </c>
      <c r="C573" s="58">
        <v>20304</v>
      </c>
      <c r="D573" s="62" t="s">
        <v>137</v>
      </c>
      <c r="E573" s="57" t="s">
        <v>1496</v>
      </c>
      <c r="F573" s="59" t="s">
        <v>1579</v>
      </c>
      <c r="G573" s="56" t="s">
        <v>1128</v>
      </c>
      <c r="H573" s="60" t="s">
        <v>1547</v>
      </c>
      <c r="I573" s="61">
        <v>45000</v>
      </c>
      <c r="J573" s="61">
        <f t="shared" si="12"/>
        <v>2835000</v>
      </c>
      <c r="K573" s="55" t="s">
        <v>66</v>
      </c>
    </row>
    <row r="574" spans="2:11" ht="114.75">
      <c r="B574" s="63" t="s">
        <v>1126</v>
      </c>
      <c r="C574" s="58">
        <v>20304</v>
      </c>
      <c r="D574" s="62" t="s">
        <v>137</v>
      </c>
      <c r="E574" s="57" t="s">
        <v>1496</v>
      </c>
      <c r="F574" s="59" t="s">
        <v>1580</v>
      </c>
      <c r="G574" s="56" t="s">
        <v>1128</v>
      </c>
      <c r="H574" s="60" t="s">
        <v>1493</v>
      </c>
      <c r="I574" s="61">
        <v>65000</v>
      </c>
      <c r="J574" s="61">
        <f t="shared" si="12"/>
        <v>2080000</v>
      </c>
      <c r="K574" s="55" t="s">
        <v>66</v>
      </c>
    </row>
    <row r="575" spans="2:11" ht="114.75">
      <c r="B575" s="63" t="s">
        <v>1126</v>
      </c>
      <c r="C575" s="58">
        <v>20304</v>
      </c>
      <c r="D575" s="62" t="s">
        <v>137</v>
      </c>
      <c r="E575" s="57" t="s">
        <v>1496</v>
      </c>
      <c r="F575" s="59" t="s">
        <v>1358</v>
      </c>
      <c r="G575" s="56" t="s">
        <v>1128</v>
      </c>
      <c r="H575" s="60" t="s">
        <v>1493</v>
      </c>
      <c r="I575" s="61">
        <v>65000</v>
      </c>
      <c r="J575" s="61">
        <f t="shared" si="12"/>
        <v>2080000</v>
      </c>
      <c r="K575" s="55" t="s">
        <v>66</v>
      </c>
    </row>
    <row r="576" spans="2:11" ht="114.75">
      <c r="B576" s="63" t="s">
        <v>1126</v>
      </c>
      <c r="C576" s="58">
        <v>20304</v>
      </c>
      <c r="D576" s="62" t="s">
        <v>137</v>
      </c>
      <c r="E576" s="57" t="s">
        <v>1496</v>
      </c>
      <c r="F576" s="59" t="s">
        <v>1581</v>
      </c>
      <c r="G576" s="56" t="s">
        <v>1128</v>
      </c>
      <c r="H576" s="60" t="s">
        <v>1493</v>
      </c>
      <c r="I576" s="61">
        <v>65000</v>
      </c>
      <c r="J576" s="61">
        <f t="shared" si="12"/>
        <v>2080000</v>
      </c>
      <c r="K576" s="55" t="s">
        <v>66</v>
      </c>
    </row>
    <row r="577" spans="2:11" ht="114.75">
      <c r="B577" s="63" t="s">
        <v>1126</v>
      </c>
      <c r="C577" s="58">
        <v>20304</v>
      </c>
      <c r="D577" s="62" t="s">
        <v>137</v>
      </c>
      <c r="E577" s="57" t="s">
        <v>1496</v>
      </c>
      <c r="F577" s="59" t="s">
        <v>1582</v>
      </c>
      <c r="G577" s="56" t="s">
        <v>1128</v>
      </c>
      <c r="H577" s="60" t="s">
        <v>1493</v>
      </c>
      <c r="I577" s="61">
        <v>65000</v>
      </c>
      <c r="J577" s="61">
        <f t="shared" si="12"/>
        <v>2080000</v>
      </c>
      <c r="K577" s="55" t="s">
        <v>66</v>
      </c>
    </row>
    <row r="578" spans="2:11" ht="114.75">
      <c r="B578" s="63" t="s">
        <v>1126</v>
      </c>
      <c r="C578" s="58">
        <v>20304</v>
      </c>
      <c r="D578" s="62" t="s">
        <v>137</v>
      </c>
      <c r="E578" s="57" t="s">
        <v>1496</v>
      </c>
      <c r="F578" s="59" t="s">
        <v>1583</v>
      </c>
      <c r="G578" s="56" t="s">
        <v>1128</v>
      </c>
      <c r="H578" s="60" t="s">
        <v>1493</v>
      </c>
      <c r="I578" s="61">
        <v>85000</v>
      </c>
      <c r="J578" s="61">
        <f t="shared" si="12"/>
        <v>2720000</v>
      </c>
      <c r="K578" s="55" t="s">
        <v>66</v>
      </c>
    </row>
    <row r="579" spans="2:11" ht="114.75">
      <c r="B579" s="63" t="s">
        <v>1126</v>
      </c>
      <c r="C579" s="58">
        <v>20304</v>
      </c>
      <c r="D579" s="62" t="s">
        <v>137</v>
      </c>
      <c r="E579" s="57" t="s">
        <v>1496</v>
      </c>
      <c r="F579" s="59" t="s">
        <v>1359</v>
      </c>
      <c r="G579" s="56" t="s">
        <v>1128</v>
      </c>
      <c r="H579" s="60" t="s">
        <v>1493</v>
      </c>
      <c r="I579" s="61">
        <v>85000</v>
      </c>
      <c r="J579" s="61">
        <f t="shared" si="12"/>
        <v>2720000</v>
      </c>
      <c r="K579" s="55" t="s">
        <v>66</v>
      </c>
    </row>
    <row r="580" spans="2:11" ht="114.75">
      <c r="B580" s="63" t="s">
        <v>1126</v>
      </c>
      <c r="C580" s="58">
        <v>20304</v>
      </c>
      <c r="D580" s="62" t="s">
        <v>137</v>
      </c>
      <c r="E580" s="57" t="s">
        <v>1496</v>
      </c>
      <c r="F580" s="59" t="s">
        <v>1584</v>
      </c>
      <c r="G580" s="56" t="s">
        <v>1128</v>
      </c>
      <c r="H580" s="60" t="s">
        <v>1493</v>
      </c>
      <c r="I580" s="61">
        <v>95000</v>
      </c>
      <c r="J580" s="61">
        <f t="shared" si="12"/>
        <v>3040000</v>
      </c>
      <c r="K580" s="55" t="s">
        <v>66</v>
      </c>
    </row>
    <row r="581" spans="2:11" ht="114.75">
      <c r="B581" s="63" t="s">
        <v>1126</v>
      </c>
      <c r="C581" s="58">
        <v>20304</v>
      </c>
      <c r="D581" s="62" t="s">
        <v>137</v>
      </c>
      <c r="E581" s="57" t="s">
        <v>1496</v>
      </c>
      <c r="F581" s="59" t="s">
        <v>1585</v>
      </c>
      <c r="G581" s="56" t="s">
        <v>1128</v>
      </c>
      <c r="H581" s="60" t="s">
        <v>1551</v>
      </c>
      <c r="I581" s="61">
        <v>95000</v>
      </c>
      <c r="J581" s="61">
        <f t="shared" si="12"/>
        <v>1995000</v>
      </c>
      <c r="K581" s="55" t="s">
        <v>66</v>
      </c>
    </row>
    <row r="582" spans="2:11" ht="89.25">
      <c r="B582" s="63" t="s">
        <v>1126</v>
      </c>
      <c r="C582" s="58">
        <v>20304</v>
      </c>
      <c r="D582" s="62" t="s">
        <v>137</v>
      </c>
      <c r="E582" s="57" t="s">
        <v>1496</v>
      </c>
      <c r="F582" s="59" t="s">
        <v>1586</v>
      </c>
      <c r="G582" s="56" t="s">
        <v>1128</v>
      </c>
      <c r="H582" s="60" t="s">
        <v>1551</v>
      </c>
      <c r="I582" s="61">
        <v>95000</v>
      </c>
      <c r="J582" s="61">
        <f t="shared" si="12"/>
        <v>1995000</v>
      </c>
      <c r="K582" s="55" t="s">
        <v>66</v>
      </c>
    </row>
    <row r="583" spans="2:11" ht="89.25">
      <c r="B583" s="63" t="s">
        <v>1126</v>
      </c>
      <c r="C583" s="58">
        <v>20304</v>
      </c>
      <c r="D583" s="62" t="s">
        <v>137</v>
      </c>
      <c r="E583" s="57" t="s">
        <v>76</v>
      </c>
      <c r="F583" s="59" t="s">
        <v>1587</v>
      </c>
      <c r="G583" s="56" t="s">
        <v>1128</v>
      </c>
      <c r="H583" s="60" t="s">
        <v>1551</v>
      </c>
      <c r="I583" s="61">
        <v>65000</v>
      </c>
      <c r="J583" s="61">
        <f t="shared" si="12"/>
        <v>1365000</v>
      </c>
      <c r="K583" s="55" t="s">
        <v>66</v>
      </c>
    </row>
    <row r="584" spans="2:11" ht="102">
      <c r="B584" s="63" t="s">
        <v>1126</v>
      </c>
      <c r="C584" s="58">
        <v>20304</v>
      </c>
      <c r="D584" s="62" t="s">
        <v>137</v>
      </c>
      <c r="E584" s="57" t="s">
        <v>76</v>
      </c>
      <c r="F584" s="59" t="s">
        <v>1588</v>
      </c>
      <c r="G584" s="56" t="s">
        <v>1128</v>
      </c>
      <c r="H584" s="60" t="s">
        <v>1551</v>
      </c>
      <c r="I584" s="61">
        <v>65000</v>
      </c>
      <c r="J584" s="61">
        <f t="shared" si="12"/>
        <v>1365000</v>
      </c>
      <c r="K584" s="55" t="s">
        <v>66</v>
      </c>
    </row>
    <row r="585" spans="2:11" ht="114.75">
      <c r="B585" s="63" t="s">
        <v>1126</v>
      </c>
      <c r="C585" s="58">
        <v>20304</v>
      </c>
      <c r="D585" s="62" t="s">
        <v>137</v>
      </c>
      <c r="E585" s="57" t="s">
        <v>76</v>
      </c>
      <c r="F585" s="59" t="s">
        <v>1360</v>
      </c>
      <c r="G585" s="56" t="s">
        <v>1128</v>
      </c>
      <c r="H585" s="60" t="s">
        <v>1551</v>
      </c>
      <c r="I585" s="61">
        <v>115000</v>
      </c>
      <c r="J585" s="61">
        <f t="shared" si="12"/>
        <v>2415000</v>
      </c>
      <c r="K585" s="55" t="s">
        <v>66</v>
      </c>
    </row>
    <row r="586" spans="2:11" ht="114.75">
      <c r="B586" s="63" t="s">
        <v>1126</v>
      </c>
      <c r="C586" s="58">
        <v>20304</v>
      </c>
      <c r="D586" s="62" t="s">
        <v>137</v>
      </c>
      <c r="E586" s="57" t="s">
        <v>76</v>
      </c>
      <c r="F586" s="59" t="s">
        <v>1589</v>
      </c>
      <c r="G586" s="56" t="s">
        <v>1128</v>
      </c>
      <c r="H586" s="60" t="s">
        <v>1551</v>
      </c>
      <c r="I586" s="61">
        <v>145000</v>
      </c>
      <c r="J586" s="61">
        <f t="shared" si="12"/>
        <v>3045000</v>
      </c>
      <c r="K586" s="55" t="s">
        <v>66</v>
      </c>
    </row>
    <row r="587" spans="2:11" ht="114.75">
      <c r="B587" s="63" t="s">
        <v>1126</v>
      </c>
      <c r="C587" s="58">
        <v>20304</v>
      </c>
      <c r="D587" s="62" t="s">
        <v>137</v>
      </c>
      <c r="E587" s="57" t="s">
        <v>76</v>
      </c>
      <c r="F587" s="59" t="s">
        <v>1590</v>
      </c>
      <c r="G587" s="56" t="s">
        <v>1128</v>
      </c>
      <c r="H587" s="60" t="s">
        <v>1553</v>
      </c>
      <c r="I587" s="61">
        <v>145000</v>
      </c>
      <c r="J587" s="61">
        <f t="shared" si="12"/>
        <v>1595000</v>
      </c>
      <c r="K587" s="55" t="s">
        <v>66</v>
      </c>
    </row>
    <row r="588" spans="2:11" ht="127.5">
      <c r="B588" s="63" t="s">
        <v>1126</v>
      </c>
      <c r="C588" s="58">
        <v>20304</v>
      </c>
      <c r="D588" s="62" t="s">
        <v>137</v>
      </c>
      <c r="E588" s="57" t="s">
        <v>76</v>
      </c>
      <c r="F588" s="59" t="s">
        <v>1591</v>
      </c>
      <c r="G588" s="56" t="s">
        <v>1128</v>
      </c>
      <c r="H588" s="60" t="s">
        <v>1553</v>
      </c>
      <c r="I588" s="61">
        <v>145000</v>
      </c>
      <c r="J588" s="61">
        <f t="shared" si="12"/>
        <v>1595000</v>
      </c>
      <c r="K588" s="55" t="s">
        <v>66</v>
      </c>
    </row>
    <row r="589" spans="2:11" ht="114.75">
      <c r="B589" s="63" t="s">
        <v>1126</v>
      </c>
      <c r="C589" s="58">
        <v>20304</v>
      </c>
      <c r="D589" s="62" t="s">
        <v>137</v>
      </c>
      <c r="E589" s="57" t="s">
        <v>76</v>
      </c>
      <c r="F589" s="59" t="s">
        <v>1592</v>
      </c>
      <c r="G589" s="56" t="s">
        <v>1128</v>
      </c>
      <c r="H589" s="60" t="s">
        <v>1553</v>
      </c>
      <c r="I589" s="61">
        <v>145000</v>
      </c>
      <c r="J589" s="61">
        <f t="shared" si="12"/>
        <v>1595000</v>
      </c>
      <c r="K589" s="55" t="s">
        <v>66</v>
      </c>
    </row>
    <row r="590" spans="2:11" ht="114.75">
      <c r="B590" s="63" t="s">
        <v>1126</v>
      </c>
      <c r="C590" s="58">
        <v>20304</v>
      </c>
      <c r="D590" s="62" t="s">
        <v>137</v>
      </c>
      <c r="E590" s="57" t="s">
        <v>76</v>
      </c>
      <c r="F590" s="59" t="s">
        <v>1593</v>
      </c>
      <c r="G590" s="56" t="s">
        <v>1128</v>
      </c>
      <c r="H590" s="60" t="s">
        <v>1553</v>
      </c>
      <c r="I590" s="61">
        <v>185000</v>
      </c>
      <c r="J590" s="61">
        <f t="shared" si="12"/>
        <v>2035000</v>
      </c>
      <c r="K590" s="55" t="s">
        <v>66</v>
      </c>
    </row>
    <row r="591" spans="2:11" ht="114.75">
      <c r="B591" s="63" t="s">
        <v>1126</v>
      </c>
      <c r="C591" s="58">
        <v>20304</v>
      </c>
      <c r="D591" s="62" t="s">
        <v>137</v>
      </c>
      <c r="E591" s="57" t="s">
        <v>76</v>
      </c>
      <c r="F591" s="59" t="s">
        <v>1594</v>
      </c>
      <c r="G591" s="56" t="s">
        <v>1128</v>
      </c>
      <c r="H591" s="60" t="s">
        <v>1553</v>
      </c>
      <c r="I591" s="61">
        <v>185000</v>
      </c>
      <c r="J591" s="61">
        <f t="shared" si="12"/>
        <v>2035000</v>
      </c>
      <c r="K591" s="55" t="s">
        <v>66</v>
      </c>
    </row>
    <row r="592" spans="2:11" ht="38.25">
      <c r="B592" s="63" t="s">
        <v>1126</v>
      </c>
      <c r="C592" s="58">
        <v>20304</v>
      </c>
      <c r="D592" s="62" t="s">
        <v>137</v>
      </c>
      <c r="E592" s="57" t="s">
        <v>76</v>
      </c>
      <c r="F592" s="59" t="s">
        <v>1595</v>
      </c>
      <c r="G592" s="56" t="s">
        <v>1128</v>
      </c>
      <c r="H592" s="60" t="s">
        <v>941</v>
      </c>
      <c r="I592" s="61">
        <v>185000</v>
      </c>
      <c r="J592" s="61">
        <f t="shared" si="12"/>
        <v>38850000</v>
      </c>
      <c r="K592" s="55" t="s">
        <v>66</v>
      </c>
    </row>
    <row r="593" spans="2:11" ht="51">
      <c r="B593" s="63" t="s">
        <v>1126</v>
      </c>
      <c r="C593" s="58">
        <v>20304</v>
      </c>
      <c r="D593" s="62" t="s">
        <v>126</v>
      </c>
      <c r="E593" s="57" t="s">
        <v>1596</v>
      </c>
      <c r="F593" s="59" t="s">
        <v>1597</v>
      </c>
      <c r="G593" s="56" t="s">
        <v>1128</v>
      </c>
      <c r="H593" s="60" t="s">
        <v>1549</v>
      </c>
      <c r="I593" s="61">
        <v>3500</v>
      </c>
      <c r="J593" s="61">
        <f t="shared" si="12"/>
        <v>2205000</v>
      </c>
      <c r="K593" s="55" t="s">
        <v>66</v>
      </c>
    </row>
    <row r="594" spans="2:11" ht="76.5">
      <c r="B594" s="63" t="s">
        <v>1126</v>
      </c>
      <c r="C594" s="58">
        <v>20304</v>
      </c>
      <c r="D594" s="62" t="s">
        <v>126</v>
      </c>
      <c r="E594" s="57" t="s">
        <v>80</v>
      </c>
      <c r="F594" s="59" t="s">
        <v>1362</v>
      </c>
      <c r="G594" s="56" t="s">
        <v>1128</v>
      </c>
      <c r="H594" s="60" t="s">
        <v>1511</v>
      </c>
      <c r="I594" s="61">
        <v>2500</v>
      </c>
      <c r="J594" s="61">
        <f t="shared" si="12"/>
        <v>15750000</v>
      </c>
      <c r="K594" s="55" t="s">
        <v>66</v>
      </c>
    </row>
    <row r="595" spans="2:11" ht="63.75">
      <c r="B595" s="63" t="s">
        <v>1126</v>
      </c>
      <c r="C595" s="58">
        <v>20304</v>
      </c>
      <c r="D595" s="62" t="s">
        <v>126</v>
      </c>
      <c r="E595" s="57" t="s">
        <v>130</v>
      </c>
      <c r="F595" s="59" t="s">
        <v>1598</v>
      </c>
      <c r="G595" s="56" t="s">
        <v>1128</v>
      </c>
      <c r="H595" s="60" t="s">
        <v>1599</v>
      </c>
      <c r="I595" s="61">
        <v>25000</v>
      </c>
      <c r="J595" s="61">
        <f t="shared" si="12"/>
        <v>36750000</v>
      </c>
      <c r="K595" s="55" t="s">
        <v>66</v>
      </c>
    </row>
    <row r="596" spans="2:11" ht="76.5">
      <c r="B596" s="63" t="s">
        <v>1126</v>
      </c>
      <c r="C596" s="58">
        <v>20304</v>
      </c>
      <c r="D596" s="62" t="s">
        <v>126</v>
      </c>
      <c r="E596" s="57" t="s">
        <v>130</v>
      </c>
      <c r="F596" s="59" t="s">
        <v>1363</v>
      </c>
      <c r="G596" s="56" t="s">
        <v>1128</v>
      </c>
      <c r="H596" s="60" t="s">
        <v>663</v>
      </c>
      <c r="I596" s="61">
        <v>15000</v>
      </c>
      <c r="J596" s="61">
        <f t="shared" si="12"/>
        <v>4725000</v>
      </c>
      <c r="K596" s="55" t="s">
        <v>66</v>
      </c>
    </row>
    <row r="597" spans="2:11" ht="51">
      <c r="B597" s="63" t="s">
        <v>1126</v>
      </c>
      <c r="C597" s="58">
        <v>20304</v>
      </c>
      <c r="D597" s="62" t="s">
        <v>126</v>
      </c>
      <c r="E597" s="57" t="s">
        <v>130</v>
      </c>
      <c r="F597" s="59" t="s">
        <v>1364</v>
      </c>
      <c r="G597" s="56" t="s">
        <v>1128</v>
      </c>
      <c r="H597" s="60" t="s">
        <v>1600</v>
      </c>
      <c r="I597" s="61">
        <v>12500</v>
      </c>
      <c r="J597" s="61">
        <f t="shared" si="12"/>
        <v>177187500</v>
      </c>
      <c r="K597" s="55" t="s">
        <v>66</v>
      </c>
    </row>
    <row r="598" spans="2:11" ht="89.25">
      <c r="B598" s="63" t="s">
        <v>1126</v>
      </c>
      <c r="C598" s="58">
        <v>20304</v>
      </c>
      <c r="D598" s="62" t="s">
        <v>733</v>
      </c>
      <c r="E598" s="57" t="s">
        <v>76</v>
      </c>
      <c r="F598" s="59" t="s">
        <v>1601</v>
      </c>
      <c r="G598" s="56" t="s">
        <v>1128</v>
      </c>
      <c r="H598" s="60" t="s">
        <v>1553</v>
      </c>
      <c r="I598" s="61">
        <v>2500</v>
      </c>
      <c r="J598" s="61">
        <f t="shared" si="12"/>
        <v>27500</v>
      </c>
      <c r="K598" s="55" t="s">
        <v>66</v>
      </c>
    </row>
    <row r="599" spans="2:11" ht="76.5">
      <c r="B599" s="63" t="s">
        <v>1126</v>
      </c>
      <c r="C599" s="58">
        <v>20304</v>
      </c>
      <c r="D599" s="62" t="s">
        <v>137</v>
      </c>
      <c r="E599" s="57" t="s">
        <v>76</v>
      </c>
      <c r="F599" s="59" t="s">
        <v>1602</v>
      </c>
      <c r="G599" s="56" t="s">
        <v>1128</v>
      </c>
      <c r="H599" s="60" t="s">
        <v>1553</v>
      </c>
      <c r="I599" s="61">
        <v>165000</v>
      </c>
      <c r="J599" s="61">
        <f t="shared" si="12"/>
        <v>1815000</v>
      </c>
      <c r="K599" s="55" t="s">
        <v>66</v>
      </c>
    </row>
    <row r="600" spans="2:11" ht="102">
      <c r="B600" s="63" t="s">
        <v>1126</v>
      </c>
      <c r="C600" s="58">
        <v>20304</v>
      </c>
      <c r="D600" s="62" t="s">
        <v>137</v>
      </c>
      <c r="E600" s="57" t="s">
        <v>76</v>
      </c>
      <c r="F600" s="59" t="s">
        <v>1365</v>
      </c>
      <c r="G600" s="56" t="s">
        <v>1128</v>
      </c>
      <c r="H600" s="60" t="s">
        <v>1553</v>
      </c>
      <c r="I600" s="61">
        <v>225000</v>
      </c>
      <c r="J600" s="61">
        <f t="shared" si="12"/>
        <v>2475000</v>
      </c>
      <c r="K600" s="55" t="s">
        <v>66</v>
      </c>
    </row>
    <row r="601" spans="2:11" ht="51">
      <c r="B601" s="63" t="s">
        <v>1126</v>
      </c>
      <c r="C601" s="58">
        <v>20304</v>
      </c>
      <c r="D601" s="62" t="s">
        <v>137</v>
      </c>
      <c r="E601" s="57" t="s">
        <v>85</v>
      </c>
      <c r="F601" s="59" t="s">
        <v>1603</v>
      </c>
      <c r="G601" s="56" t="s">
        <v>1128</v>
      </c>
      <c r="H601" s="60" t="s">
        <v>1543</v>
      </c>
      <c r="I601" s="61">
        <v>225000</v>
      </c>
      <c r="J601" s="61">
        <f t="shared" si="12"/>
        <v>28350000</v>
      </c>
      <c r="K601" s="55" t="s">
        <v>66</v>
      </c>
    </row>
    <row r="602" spans="2:11" ht="51">
      <c r="B602" s="63" t="s">
        <v>1126</v>
      </c>
      <c r="C602" s="58">
        <v>20304</v>
      </c>
      <c r="D602" s="62" t="s">
        <v>138</v>
      </c>
      <c r="E602" s="57" t="s">
        <v>76</v>
      </c>
      <c r="F602" s="59" t="s">
        <v>1604</v>
      </c>
      <c r="G602" s="56" t="s">
        <v>1128</v>
      </c>
      <c r="H602" s="60" t="s">
        <v>1543</v>
      </c>
      <c r="I602" s="61">
        <v>5000</v>
      </c>
      <c r="J602" s="61">
        <f t="shared" si="12"/>
        <v>630000</v>
      </c>
      <c r="K602" s="55" t="s">
        <v>66</v>
      </c>
    </row>
    <row r="603" spans="2:11" ht="102">
      <c r="B603" s="63" t="s">
        <v>1126</v>
      </c>
      <c r="C603" s="58">
        <v>20304</v>
      </c>
      <c r="D603" s="62" t="s">
        <v>72</v>
      </c>
      <c r="E603" s="57" t="s">
        <v>1319</v>
      </c>
      <c r="F603" s="59" t="s">
        <v>1605</v>
      </c>
      <c r="G603" s="56" t="s">
        <v>1128</v>
      </c>
      <c r="H603" s="60" t="s">
        <v>1164</v>
      </c>
      <c r="I603" s="61">
        <v>2500</v>
      </c>
      <c r="J603" s="61">
        <f t="shared" si="12"/>
        <v>1050000</v>
      </c>
      <c r="K603" s="55" t="s">
        <v>66</v>
      </c>
    </row>
    <row r="604" spans="2:11" ht="102">
      <c r="B604" s="63" t="s">
        <v>1126</v>
      </c>
      <c r="C604" s="58">
        <v>20304</v>
      </c>
      <c r="D604" s="62" t="s">
        <v>75</v>
      </c>
      <c r="E604" s="57" t="s">
        <v>76</v>
      </c>
      <c r="F604" s="59" t="s">
        <v>1606</v>
      </c>
      <c r="G604" s="56" t="s">
        <v>1128</v>
      </c>
      <c r="H604" s="60" t="s">
        <v>1543</v>
      </c>
      <c r="I604" s="61">
        <v>1500</v>
      </c>
      <c r="J604" s="61">
        <f t="shared" si="12"/>
        <v>189000</v>
      </c>
      <c r="K604" s="55" t="s">
        <v>66</v>
      </c>
    </row>
    <row r="605" spans="2:11" ht="102">
      <c r="B605" s="63" t="s">
        <v>1126</v>
      </c>
      <c r="C605" s="58">
        <v>20304</v>
      </c>
      <c r="D605" s="62" t="s">
        <v>75</v>
      </c>
      <c r="E605" s="57" t="s">
        <v>76</v>
      </c>
      <c r="F605" s="59" t="s">
        <v>1607</v>
      </c>
      <c r="G605" s="56" t="s">
        <v>1128</v>
      </c>
      <c r="H605" s="60" t="s">
        <v>1543</v>
      </c>
      <c r="I605" s="61">
        <v>3500</v>
      </c>
      <c r="J605" s="61">
        <f t="shared" si="12"/>
        <v>441000</v>
      </c>
      <c r="K605" s="55" t="s">
        <v>66</v>
      </c>
    </row>
    <row r="606" spans="2:11" ht="102">
      <c r="B606" s="63" t="s">
        <v>1126</v>
      </c>
      <c r="C606" s="58">
        <v>20304</v>
      </c>
      <c r="D606" s="62" t="s">
        <v>75</v>
      </c>
      <c r="E606" s="57" t="s">
        <v>108</v>
      </c>
      <c r="F606" s="59" t="s">
        <v>1608</v>
      </c>
      <c r="G606" s="56" t="s">
        <v>1128</v>
      </c>
      <c r="H606" s="60" t="s">
        <v>1543</v>
      </c>
      <c r="I606" s="61">
        <v>3000</v>
      </c>
      <c r="J606" s="61">
        <f t="shared" si="12"/>
        <v>378000</v>
      </c>
      <c r="K606" s="55" t="s">
        <v>66</v>
      </c>
    </row>
    <row r="607" spans="2:11" ht="38.25">
      <c r="B607" s="63" t="s">
        <v>1126</v>
      </c>
      <c r="C607" s="58">
        <v>20304</v>
      </c>
      <c r="D607" s="62" t="s">
        <v>75</v>
      </c>
      <c r="E607" s="57" t="s">
        <v>76</v>
      </c>
      <c r="F607" s="59" t="s">
        <v>1609</v>
      </c>
      <c r="G607" s="56" t="s">
        <v>1128</v>
      </c>
      <c r="H607" s="60" t="s">
        <v>1610</v>
      </c>
      <c r="I607" s="61">
        <v>2500</v>
      </c>
      <c r="J607" s="61">
        <f t="shared" si="12"/>
        <v>3150000</v>
      </c>
      <c r="K607" s="55" t="s">
        <v>66</v>
      </c>
    </row>
    <row r="608" spans="2:11" ht="51">
      <c r="B608" s="63" t="s">
        <v>1126</v>
      </c>
      <c r="C608" s="58">
        <v>20304</v>
      </c>
      <c r="D608" s="62" t="s">
        <v>96</v>
      </c>
      <c r="E608" s="57" t="s">
        <v>1366</v>
      </c>
      <c r="F608" s="59" t="s">
        <v>1611</v>
      </c>
      <c r="G608" s="56" t="s">
        <v>1128</v>
      </c>
      <c r="H608" s="60" t="s">
        <v>1610</v>
      </c>
      <c r="I608" s="61">
        <v>11000</v>
      </c>
      <c r="J608" s="61">
        <f t="shared" si="12"/>
        <v>13860000</v>
      </c>
      <c r="K608" s="55" t="s">
        <v>66</v>
      </c>
    </row>
    <row r="609" spans="2:11" ht="38.25">
      <c r="B609" s="63" t="s">
        <v>1126</v>
      </c>
      <c r="C609" s="58">
        <v>20304</v>
      </c>
      <c r="D609" s="62" t="s">
        <v>96</v>
      </c>
      <c r="E609" s="57" t="s">
        <v>1389</v>
      </c>
      <c r="F609" s="59" t="s">
        <v>1612</v>
      </c>
      <c r="G609" s="56" t="s">
        <v>1128</v>
      </c>
      <c r="H609" s="60" t="s">
        <v>1610</v>
      </c>
      <c r="I609" s="61">
        <v>12500</v>
      </c>
      <c r="J609" s="61">
        <f t="shared" si="12"/>
        <v>15750000</v>
      </c>
      <c r="K609" s="55" t="s">
        <v>66</v>
      </c>
    </row>
    <row r="610" spans="2:11" ht="76.5">
      <c r="B610" s="63" t="s">
        <v>1126</v>
      </c>
      <c r="C610" s="58">
        <v>20304</v>
      </c>
      <c r="D610" s="62" t="s">
        <v>96</v>
      </c>
      <c r="E610" s="57" t="s">
        <v>1389</v>
      </c>
      <c r="F610" s="59" t="s">
        <v>1613</v>
      </c>
      <c r="G610" s="56" t="s">
        <v>1128</v>
      </c>
      <c r="H610" s="60" t="s">
        <v>1543</v>
      </c>
      <c r="I610" s="61">
        <v>14500</v>
      </c>
      <c r="J610" s="61">
        <f t="shared" si="12"/>
        <v>1827000</v>
      </c>
      <c r="K610" s="55" t="s">
        <v>66</v>
      </c>
    </row>
    <row r="611" spans="2:11" ht="76.5">
      <c r="B611" s="63" t="s">
        <v>1126</v>
      </c>
      <c r="C611" s="58">
        <v>20304</v>
      </c>
      <c r="D611" s="62" t="s">
        <v>69</v>
      </c>
      <c r="E611" s="57" t="s">
        <v>93</v>
      </c>
      <c r="F611" s="59" t="s">
        <v>1614</v>
      </c>
      <c r="G611" s="56" t="s">
        <v>1128</v>
      </c>
      <c r="H611" s="60" t="s">
        <v>1610</v>
      </c>
      <c r="I611" s="61">
        <v>700</v>
      </c>
      <c r="J611" s="61">
        <f t="shared" si="12"/>
        <v>882000</v>
      </c>
      <c r="K611" s="55" t="s">
        <v>66</v>
      </c>
    </row>
    <row r="612" spans="2:11" ht="76.5">
      <c r="B612" s="63" t="s">
        <v>1126</v>
      </c>
      <c r="C612" s="58">
        <v>20304</v>
      </c>
      <c r="D612" s="62" t="s">
        <v>69</v>
      </c>
      <c r="E612" s="57" t="s">
        <v>1615</v>
      </c>
      <c r="F612" s="59" t="s">
        <v>1616</v>
      </c>
      <c r="G612" s="56" t="s">
        <v>1128</v>
      </c>
      <c r="H612" s="60" t="s">
        <v>1610</v>
      </c>
      <c r="I612" s="61">
        <v>1000</v>
      </c>
      <c r="J612" s="61">
        <f t="shared" si="12"/>
        <v>1260000</v>
      </c>
      <c r="K612" s="55" t="s">
        <v>66</v>
      </c>
    </row>
    <row r="613" spans="2:11" ht="63.75">
      <c r="B613" s="63" t="s">
        <v>1126</v>
      </c>
      <c r="C613" s="58">
        <v>20304</v>
      </c>
      <c r="D613" s="62" t="s">
        <v>69</v>
      </c>
      <c r="E613" s="57" t="s">
        <v>76</v>
      </c>
      <c r="F613" s="59" t="s">
        <v>1617</v>
      </c>
      <c r="G613" s="56" t="s">
        <v>1128</v>
      </c>
      <c r="H613" s="60" t="s">
        <v>1610</v>
      </c>
      <c r="I613" s="61">
        <v>1500</v>
      </c>
      <c r="J613" s="61">
        <f t="shared" si="12"/>
        <v>1890000</v>
      </c>
      <c r="K613" s="55" t="s">
        <v>66</v>
      </c>
    </row>
    <row r="614" spans="2:11" ht="38.25">
      <c r="B614" s="63" t="s">
        <v>1126</v>
      </c>
      <c r="C614" s="58">
        <v>20304</v>
      </c>
      <c r="D614" s="62" t="s">
        <v>69</v>
      </c>
      <c r="E614" s="57" t="s">
        <v>76</v>
      </c>
      <c r="F614" s="59" t="s">
        <v>1618</v>
      </c>
      <c r="G614" s="56" t="s">
        <v>1128</v>
      </c>
      <c r="H614" s="60" t="s">
        <v>1549</v>
      </c>
      <c r="I614" s="61">
        <v>2500</v>
      </c>
      <c r="J614" s="61">
        <f t="shared" si="12"/>
        <v>1575000</v>
      </c>
      <c r="K614" s="55" t="s">
        <v>66</v>
      </c>
    </row>
    <row r="615" spans="2:11" ht="38.25">
      <c r="B615" s="63" t="s">
        <v>1126</v>
      </c>
      <c r="C615" s="58">
        <v>20304</v>
      </c>
      <c r="D615" s="62" t="s">
        <v>102</v>
      </c>
      <c r="E615" s="57" t="s">
        <v>1404</v>
      </c>
      <c r="F615" s="59" t="s">
        <v>1619</v>
      </c>
      <c r="G615" s="56" t="s">
        <v>1128</v>
      </c>
      <c r="H615" s="60" t="s">
        <v>1620</v>
      </c>
      <c r="I615" s="61">
        <v>2500</v>
      </c>
      <c r="J615" s="61">
        <f t="shared" si="12"/>
        <v>945000</v>
      </c>
      <c r="K615" s="55" t="s">
        <v>66</v>
      </c>
    </row>
    <row r="616" spans="2:11" ht="38.25">
      <c r="B616" s="63" t="s">
        <v>1126</v>
      </c>
      <c r="C616" s="58">
        <v>20304</v>
      </c>
      <c r="D616" s="62" t="s">
        <v>102</v>
      </c>
      <c r="E616" s="57" t="s">
        <v>1404</v>
      </c>
      <c r="F616" s="59" t="s">
        <v>1621</v>
      </c>
      <c r="G616" s="56" t="s">
        <v>1128</v>
      </c>
      <c r="H616" s="60" t="s">
        <v>1620</v>
      </c>
      <c r="I616" s="61">
        <v>3770</v>
      </c>
      <c r="J616" s="61">
        <f t="shared" si="12"/>
        <v>1425060</v>
      </c>
      <c r="K616" s="55" t="s">
        <v>66</v>
      </c>
    </row>
    <row r="617" spans="2:11" ht="38.25">
      <c r="B617" s="63" t="s">
        <v>1126</v>
      </c>
      <c r="C617" s="58">
        <v>20304</v>
      </c>
      <c r="D617" s="62" t="s">
        <v>102</v>
      </c>
      <c r="E617" s="57" t="s">
        <v>1404</v>
      </c>
      <c r="F617" s="59" t="s">
        <v>1622</v>
      </c>
      <c r="G617" s="56" t="s">
        <v>1128</v>
      </c>
      <c r="H617" s="60" t="s">
        <v>941</v>
      </c>
      <c r="I617" s="61">
        <v>4770</v>
      </c>
      <c r="J617" s="61">
        <f t="shared" si="12"/>
        <v>1001700</v>
      </c>
      <c r="K617" s="55" t="s">
        <v>66</v>
      </c>
    </row>
    <row r="618" spans="2:11" ht="38.25">
      <c r="B618" s="63" t="s">
        <v>1126</v>
      </c>
      <c r="C618" s="58">
        <v>20304</v>
      </c>
      <c r="D618" s="62" t="s">
        <v>102</v>
      </c>
      <c r="E618" s="57" t="s">
        <v>1404</v>
      </c>
      <c r="F618" s="59" t="s">
        <v>1623</v>
      </c>
      <c r="G618" s="56" t="s">
        <v>1128</v>
      </c>
      <c r="H618" s="60" t="s">
        <v>162</v>
      </c>
      <c r="I618" s="61">
        <v>6000</v>
      </c>
      <c r="J618" s="61">
        <f t="shared" si="12"/>
        <v>630000</v>
      </c>
      <c r="K618" s="55" t="s">
        <v>66</v>
      </c>
    </row>
    <row r="619" spans="2:11" ht="63.75">
      <c r="B619" s="63" t="s">
        <v>1126</v>
      </c>
      <c r="C619" s="58">
        <v>20304</v>
      </c>
      <c r="D619" s="62" t="s">
        <v>102</v>
      </c>
      <c r="E619" s="57" t="s">
        <v>1404</v>
      </c>
      <c r="F619" s="59" t="s">
        <v>1624</v>
      </c>
      <c r="G619" s="56" t="s">
        <v>1128</v>
      </c>
      <c r="H619" s="60" t="s">
        <v>162</v>
      </c>
      <c r="I619" s="61">
        <v>7500</v>
      </c>
      <c r="J619" s="61">
        <f t="shared" si="12"/>
        <v>787500</v>
      </c>
      <c r="K619" s="55" t="s">
        <v>66</v>
      </c>
    </row>
    <row r="620" spans="2:11" ht="63.75">
      <c r="B620" s="63" t="s">
        <v>1126</v>
      </c>
      <c r="C620" s="58">
        <v>20304</v>
      </c>
      <c r="D620" s="62" t="s">
        <v>115</v>
      </c>
      <c r="E620" s="57" t="s">
        <v>76</v>
      </c>
      <c r="F620" s="59" t="s">
        <v>1625</v>
      </c>
      <c r="G620" s="56" t="s">
        <v>1369</v>
      </c>
      <c r="H620" s="60" t="s">
        <v>1626</v>
      </c>
      <c r="I620" s="61">
        <v>54500</v>
      </c>
      <c r="J620" s="61">
        <f t="shared" si="12"/>
        <v>2060100000</v>
      </c>
      <c r="K620" s="55" t="s">
        <v>66</v>
      </c>
    </row>
    <row r="621" spans="2:11" ht="63.75">
      <c r="B621" s="63" t="s">
        <v>1126</v>
      </c>
      <c r="C621" s="58">
        <v>20304</v>
      </c>
      <c r="D621" s="62" t="s">
        <v>115</v>
      </c>
      <c r="E621" s="57" t="s">
        <v>76</v>
      </c>
      <c r="F621" s="59" t="s">
        <v>1627</v>
      </c>
      <c r="G621" s="56" t="s">
        <v>1369</v>
      </c>
      <c r="H621" s="60" t="s">
        <v>1626</v>
      </c>
      <c r="I621" s="61">
        <v>480000</v>
      </c>
      <c r="J621" s="61">
        <f t="shared" si="12"/>
        <v>18144000000</v>
      </c>
      <c r="K621" s="55" t="s">
        <v>66</v>
      </c>
    </row>
    <row r="622" spans="2:11" ht="63.75">
      <c r="B622" s="63" t="s">
        <v>1126</v>
      </c>
      <c r="C622" s="58">
        <v>20304</v>
      </c>
      <c r="D622" s="62" t="s">
        <v>115</v>
      </c>
      <c r="E622" s="57" t="s">
        <v>76</v>
      </c>
      <c r="F622" s="59" t="s">
        <v>1628</v>
      </c>
      <c r="G622" s="56" t="s">
        <v>1369</v>
      </c>
      <c r="H622" s="60" t="s">
        <v>1500</v>
      </c>
      <c r="I622" s="61">
        <v>550000</v>
      </c>
      <c r="J622" s="61">
        <f t="shared" si="12"/>
        <v>1155000000</v>
      </c>
      <c r="K622" s="55" t="s">
        <v>66</v>
      </c>
    </row>
    <row r="623" spans="2:11" ht="63.75">
      <c r="B623" s="63" t="s">
        <v>1126</v>
      </c>
      <c r="C623" s="58">
        <v>20304</v>
      </c>
      <c r="D623" s="62" t="s">
        <v>115</v>
      </c>
      <c r="E623" s="57" t="s">
        <v>76</v>
      </c>
      <c r="F623" s="59" t="s">
        <v>1629</v>
      </c>
      <c r="G623" s="56" t="s">
        <v>1369</v>
      </c>
      <c r="H623" s="60" t="s">
        <v>1500</v>
      </c>
      <c r="I623" s="61">
        <v>700000</v>
      </c>
      <c r="J623" s="61">
        <f t="shared" si="12"/>
        <v>1470000000</v>
      </c>
      <c r="K623" s="55" t="s">
        <v>66</v>
      </c>
    </row>
    <row r="624" spans="2:11" ht="63.75">
      <c r="B624" s="63" t="s">
        <v>1126</v>
      </c>
      <c r="C624" s="58">
        <v>20304</v>
      </c>
      <c r="D624" s="62" t="s">
        <v>115</v>
      </c>
      <c r="E624" s="57" t="s">
        <v>76</v>
      </c>
      <c r="F624" s="59" t="s">
        <v>1630</v>
      </c>
      <c r="G624" s="56" t="s">
        <v>1369</v>
      </c>
      <c r="H624" s="60" t="s">
        <v>1500</v>
      </c>
      <c r="I624" s="61">
        <v>900000</v>
      </c>
      <c r="J624" s="61">
        <f t="shared" si="12"/>
        <v>1890000000</v>
      </c>
      <c r="K624" s="55" t="s">
        <v>66</v>
      </c>
    </row>
    <row r="625" spans="2:11" ht="63.75">
      <c r="B625" s="63" t="s">
        <v>1126</v>
      </c>
      <c r="C625" s="58">
        <v>20304</v>
      </c>
      <c r="D625" s="62" t="s">
        <v>115</v>
      </c>
      <c r="E625" s="57" t="s">
        <v>76</v>
      </c>
      <c r="F625" s="59" t="s">
        <v>1631</v>
      </c>
      <c r="G625" s="56" t="s">
        <v>1369</v>
      </c>
      <c r="H625" s="60" t="s">
        <v>1498</v>
      </c>
      <c r="I625" s="61">
        <v>1500000</v>
      </c>
      <c r="J625" s="61">
        <f t="shared" si="12"/>
        <v>1575000000</v>
      </c>
      <c r="K625" s="55" t="s">
        <v>66</v>
      </c>
    </row>
    <row r="626" spans="2:11" ht="165.75">
      <c r="B626" s="63" t="s">
        <v>1126</v>
      </c>
      <c r="C626" s="58">
        <v>20304</v>
      </c>
      <c r="D626" s="62" t="s">
        <v>115</v>
      </c>
      <c r="E626" s="57" t="s">
        <v>76</v>
      </c>
      <c r="F626" s="59" t="s">
        <v>1632</v>
      </c>
      <c r="G626" s="56" t="s">
        <v>1369</v>
      </c>
      <c r="H626" s="60" t="s">
        <v>1498</v>
      </c>
      <c r="I626" s="61">
        <v>1600000</v>
      </c>
      <c r="J626" s="61">
        <f t="shared" si="12"/>
        <v>1680000000</v>
      </c>
      <c r="K626" s="55" t="s">
        <v>66</v>
      </c>
    </row>
    <row r="627" spans="2:11" ht="25.5">
      <c r="B627" s="63" t="s">
        <v>1126</v>
      </c>
      <c r="C627" s="58">
        <v>20304</v>
      </c>
      <c r="D627" s="62" t="s">
        <v>115</v>
      </c>
      <c r="E627" s="57" t="s">
        <v>1301</v>
      </c>
      <c r="F627" s="59" t="s">
        <v>1633</v>
      </c>
      <c r="G627" s="56" t="s">
        <v>1369</v>
      </c>
      <c r="H627" s="60" t="s">
        <v>1547</v>
      </c>
      <c r="I627" s="61">
        <v>160000</v>
      </c>
      <c r="J627" s="61">
        <f t="shared" si="12"/>
        <v>10080000</v>
      </c>
      <c r="K627" s="55" t="s">
        <v>66</v>
      </c>
    </row>
    <row r="628" spans="2:11" ht="25.5">
      <c r="B628" s="63" t="s">
        <v>1126</v>
      </c>
      <c r="C628" s="58">
        <v>20304</v>
      </c>
      <c r="D628" s="62" t="s">
        <v>122</v>
      </c>
      <c r="E628" s="57" t="s">
        <v>76</v>
      </c>
      <c r="F628" s="59" t="s">
        <v>1634</v>
      </c>
      <c r="G628" s="56" t="s">
        <v>1128</v>
      </c>
      <c r="H628" s="60" t="s">
        <v>1547</v>
      </c>
      <c r="I628" s="61">
        <v>125000</v>
      </c>
      <c r="J628" s="61">
        <f t="shared" si="12"/>
        <v>7875000</v>
      </c>
      <c r="K628" s="55" t="s">
        <v>66</v>
      </c>
    </row>
    <row r="629" spans="2:11" ht="25.5">
      <c r="B629" s="63" t="s">
        <v>1126</v>
      </c>
      <c r="C629" s="58">
        <v>20304</v>
      </c>
      <c r="D629" s="62" t="s">
        <v>122</v>
      </c>
      <c r="E629" s="57" t="s">
        <v>76</v>
      </c>
      <c r="F629" s="59" t="s">
        <v>1635</v>
      </c>
      <c r="G629" s="56" t="s">
        <v>1128</v>
      </c>
      <c r="H629" s="60" t="s">
        <v>1547</v>
      </c>
      <c r="I629" s="61">
        <v>345000</v>
      </c>
      <c r="J629" s="61">
        <f t="shared" si="12"/>
        <v>21735000</v>
      </c>
      <c r="K629" s="55" t="s">
        <v>66</v>
      </c>
    </row>
    <row r="630" spans="2:11" ht="25.5">
      <c r="B630" s="63" t="s">
        <v>1126</v>
      </c>
      <c r="C630" s="58">
        <v>20304</v>
      </c>
      <c r="D630" s="62" t="s">
        <v>122</v>
      </c>
      <c r="E630" s="57" t="s">
        <v>76</v>
      </c>
      <c r="F630" s="59" t="s">
        <v>1636</v>
      </c>
      <c r="G630" s="56" t="s">
        <v>1128</v>
      </c>
      <c r="H630" s="60" t="s">
        <v>1493</v>
      </c>
      <c r="I630" s="61">
        <v>490000</v>
      </c>
      <c r="J630" s="61">
        <f t="shared" si="12"/>
        <v>15680000</v>
      </c>
      <c r="K630" s="55" t="s">
        <v>66</v>
      </c>
    </row>
    <row r="631" spans="2:11" ht="25.5">
      <c r="B631" s="63" t="s">
        <v>1126</v>
      </c>
      <c r="C631" s="58">
        <v>20304</v>
      </c>
      <c r="D631" s="62" t="s">
        <v>122</v>
      </c>
      <c r="E631" s="57" t="s">
        <v>76</v>
      </c>
      <c r="F631" s="59" t="s">
        <v>1637</v>
      </c>
      <c r="G631" s="56" t="s">
        <v>1128</v>
      </c>
      <c r="H631" s="60" t="s">
        <v>1493</v>
      </c>
      <c r="I631" s="61">
        <v>525000</v>
      </c>
      <c r="J631" s="61">
        <f t="shared" si="12"/>
        <v>16800000</v>
      </c>
      <c r="K631" s="55" t="s">
        <v>66</v>
      </c>
    </row>
    <row r="632" spans="2:11" ht="51">
      <c r="B632" s="63" t="s">
        <v>1126</v>
      </c>
      <c r="C632" s="58">
        <v>20304</v>
      </c>
      <c r="D632" s="62" t="s">
        <v>122</v>
      </c>
      <c r="E632" s="57" t="s">
        <v>76</v>
      </c>
      <c r="F632" s="59" t="s">
        <v>1638</v>
      </c>
      <c r="G632" s="56" t="s">
        <v>1128</v>
      </c>
      <c r="H632" s="60" t="s">
        <v>1493</v>
      </c>
      <c r="I632" s="61">
        <v>550000</v>
      </c>
      <c r="J632" s="61">
        <f t="shared" si="12"/>
        <v>17600000</v>
      </c>
      <c r="K632" s="55" t="s">
        <v>66</v>
      </c>
    </row>
    <row r="633" spans="2:11" ht="165.75">
      <c r="B633" s="63" t="s">
        <v>1126</v>
      </c>
      <c r="C633" s="58">
        <v>20304</v>
      </c>
      <c r="D633" s="62" t="s">
        <v>72</v>
      </c>
      <c r="E633" s="57" t="s">
        <v>105</v>
      </c>
      <c r="F633" s="59" t="s">
        <v>1639</v>
      </c>
      <c r="G633" s="56" t="s">
        <v>1128</v>
      </c>
      <c r="H633" s="60" t="s">
        <v>1511</v>
      </c>
      <c r="I633" s="61">
        <v>3000</v>
      </c>
      <c r="J633" s="61">
        <f t="shared" si="12"/>
        <v>18900000</v>
      </c>
      <c r="K633" s="55" t="s">
        <v>66</v>
      </c>
    </row>
    <row r="634" spans="2:11" ht="165.75">
      <c r="B634" s="63" t="s">
        <v>1126</v>
      </c>
      <c r="C634" s="58">
        <v>20304</v>
      </c>
      <c r="D634" s="62" t="s">
        <v>69</v>
      </c>
      <c r="E634" s="57" t="s">
        <v>141</v>
      </c>
      <c r="F634" s="59" t="s">
        <v>1640</v>
      </c>
      <c r="G634" s="56" t="s">
        <v>1128</v>
      </c>
      <c r="H634" s="60" t="s">
        <v>1641</v>
      </c>
      <c r="I634" s="61">
        <v>1800</v>
      </c>
      <c r="J634" s="61">
        <f t="shared" si="12"/>
        <v>3402000</v>
      </c>
      <c r="K634" s="55" t="s">
        <v>66</v>
      </c>
    </row>
    <row r="635" spans="2:11" ht="165.75">
      <c r="B635" s="63" t="s">
        <v>1126</v>
      </c>
      <c r="C635" s="58">
        <v>20304</v>
      </c>
      <c r="D635" s="62" t="s">
        <v>69</v>
      </c>
      <c r="E635" s="57" t="s">
        <v>108</v>
      </c>
      <c r="F635" s="59" t="s">
        <v>1642</v>
      </c>
      <c r="G635" s="56" t="s">
        <v>1128</v>
      </c>
      <c r="H635" s="60" t="s">
        <v>1641</v>
      </c>
      <c r="I635" s="61">
        <v>2200</v>
      </c>
      <c r="J635" s="61">
        <f t="shared" si="12"/>
        <v>4158000</v>
      </c>
      <c r="K635" s="55" t="s">
        <v>66</v>
      </c>
    </row>
    <row r="636" spans="2:11" ht="165.75">
      <c r="B636" s="63" t="s">
        <v>1126</v>
      </c>
      <c r="C636" s="58">
        <v>20304</v>
      </c>
      <c r="D636" s="62" t="s">
        <v>69</v>
      </c>
      <c r="E636" s="57" t="s">
        <v>892</v>
      </c>
      <c r="F636" s="59" t="s">
        <v>1643</v>
      </c>
      <c r="G636" s="56" t="s">
        <v>1128</v>
      </c>
      <c r="H636" s="60" t="s">
        <v>1641</v>
      </c>
      <c r="I636" s="61">
        <v>2400</v>
      </c>
      <c r="J636" s="61">
        <f aca="true" t="shared" si="13" ref="J636:J700">H636*I636</f>
        <v>4536000</v>
      </c>
      <c r="K636" s="55" t="s">
        <v>66</v>
      </c>
    </row>
    <row r="637" spans="2:11" ht="178.5">
      <c r="B637" s="63" t="s">
        <v>1126</v>
      </c>
      <c r="C637" s="58">
        <v>20304</v>
      </c>
      <c r="D637" s="62" t="s">
        <v>69</v>
      </c>
      <c r="E637" s="57" t="s">
        <v>892</v>
      </c>
      <c r="F637" s="59" t="s">
        <v>1644</v>
      </c>
      <c r="G637" s="56" t="s">
        <v>1128</v>
      </c>
      <c r="H637" s="60" t="s">
        <v>1641</v>
      </c>
      <c r="I637" s="61">
        <v>2600</v>
      </c>
      <c r="J637" s="61">
        <f t="shared" si="13"/>
        <v>4914000</v>
      </c>
      <c r="K637" s="55" t="s">
        <v>66</v>
      </c>
    </row>
    <row r="638" spans="2:11" ht="165.75">
      <c r="B638" s="63" t="s">
        <v>1126</v>
      </c>
      <c r="C638" s="58">
        <v>20304</v>
      </c>
      <c r="D638" s="62" t="s">
        <v>115</v>
      </c>
      <c r="E638" s="57" t="s">
        <v>892</v>
      </c>
      <c r="F638" s="59" t="s">
        <v>1645</v>
      </c>
      <c r="G638" s="56" t="s">
        <v>1128</v>
      </c>
      <c r="H638" s="60" t="s">
        <v>1646</v>
      </c>
      <c r="I638" s="61">
        <v>3200</v>
      </c>
      <c r="J638" s="61">
        <f t="shared" si="13"/>
        <v>3024000</v>
      </c>
      <c r="K638" s="55" t="s">
        <v>66</v>
      </c>
    </row>
    <row r="639" spans="2:11" ht="165.75">
      <c r="B639" s="63" t="s">
        <v>1126</v>
      </c>
      <c r="C639" s="58">
        <v>20304</v>
      </c>
      <c r="D639" s="62" t="s">
        <v>69</v>
      </c>
      <c r="E639" s="57" t="s">
        <v>892</v>
      </c>
      <c r="F639" s="59" t="s">
        <v>1647</v>
      </c>
      <c r="G639" s="56" t="s">
        <v>1128</v>
      </c>
      <c r="H639" s="60" t="s">
        <v>1646</v>
      </c>
      <c r="I639" s="61">
        <v>3600</v>
      </c>
      <c r="J639" s="61">
        <f t="shared" si="13"/>
        <v>3402000</v>
      </c>
      <c r="K639" s="55" t="s">
        <v>66</v>
      </c>
    </row>
    <row r="640" spans="2:11" ht="102">
      <c r="B640" s="63" t="s">
        <v>1126</v>
      </c>
      <c r="C640" s="58">
        <v>20304</v>
      </c>
      <c r="D640" s="62" t="s">
        <v>69</v>
      </c>
      <c r="E640" s="57" t="s">
        <v>892</v>
      </c>
      <c r="F640" s="59" t="s">
        <v>1648</v>
      </c>
      <c r="G640" s="56" t="s">
        <v>1128</v>
      </c>
      <c r="H640" s="60" t="s">
        <v>1646</v>
      </c>
      <c r="I640" s="61">
        <v>4200</v>
      </c>
      <c r="J640" s="61">
        <f t="shared" si="13"/>
        <v>3969000</v>
      </c>
      <c r="K640" s="55" t="s">
        <v>66</v>
      </c>
    </row>
    <row r="641" spans="2:11" ht="102">
      <c r="B641" s="63" t="s">
        <v>1126</v>
      </c>
      <c r="C641" s="58">
        <v>20304</v>
      </c>
      <c r="D641" s="62" t="s">
        <v>69</v>
      </c>
      <c r="E641" s="57" t="s">
        <v>998</v>
      </c>
      <c r="F641" s="59" t="s">
        <v>1649</v>
      </c>
      <c r="G641" s="56" t="s">
        <v>1128</v>
      </c>
      <c r="H641" s="60" t="s">
        <v>1641</v>
      </c>
      <c r="I641" s="61">
        <v>350</v>
      </c>
      <c r="J641" s="61">
        <f t="shared" si="13"/>
        <v>661500</v>
      </c>
      <c r="K641" s="55" t="s">
        <v>66</v>
      </c>
    </row>
    <row r="642" spans="2:11" ht="127.5">
      <c r="B642" s="63" t="s">
        <v>1126</v>
      </c>
      <c r="C642" s="58">
        <v>20304</v>
      </c>
      <c r="D642" s="62" t="s">
        <v>69</v>
      </c>
      <c r="E642" s="57" t="s">
        <v>998</v>
      </c>
      <c r="F642" s="59" t="s">
        <v>1650</v>
      </c>
      <c r="G642" s="56" t="s">
        <v>1128</v>
      </c>
      <c r="H642" s="60" t="s">
        <v>1641</v>
      </c>
      <c r="I642" s="61">
        <v>450</v>
      </c>
      <c r="J642" s="61">
        <f t="shared" si="13"/>
        <v>850500</v>
      </c>
      <c r="K642" s="55" t="s">
        <v>66</v>
      </c>
    </row>
    <row r="643" spans="2:11" ht="127.5">
      <c r="B643" s="63" t="s">
        <v>1126</v>
      </c>
      <c r="C643" s="58">
        <v>20304</v>
      </c>
      <c r="D643" s="62" t="s">
        <v>69</v>
      </c>
      <c r="E643" s="57" t="s">
        <v>1422</v>
      </c>
      <c r="F643" s="59" t="s">
        <v>1651</v>
      </c>
      <c r="G643" s="56" t="s">
        <v>1128</v>
      </c>
      <c r="H643" s="60" t="s">
        <v>1530</v>
      </c>
      <c r="I643" s="61">
        <v>6500</v>
      </c>
      <c r="J643" s="61">
        <f t="shared" si="13"/>
        <v>344500</v>
      </c>
      <c r="K643" s="55" t="s">
        <v>66</v>
      </c>
    </row>
    <row r="644" spans="2:11" ht="127.5">
      <c r="B644" s="63" t="s">
        <v>1126</v>
      </c>
      <c r="C644" s="58">
        <v>20304</v>
      </c>
      <c r="D644" s="62" t="s">
        <v>69</v>
      </c>
      <c r="E644" s="57" t="s">
        <v>76</v>
      </c>
      <c r="F644" s="59" t="s">
        <v>1652</v>
      </c>
      <c r="G644" s="56" t="s">
        <v>1128</v>
      </c>
      <c r="H644" s="60" t="s">
        <v>1551</v>
      </c>
      <c r="I644" s="61">
        <v>8500</v>
      </c>
      <c r="J644" s="61">
        <f t="shared" si="13"/>
        <v>178500</v>
      </c>
      <c r="K644" s="55" t="s">
        <v>66</v>
      </c>
    </row>
    <row r="645" spans="2:11" ht="114.75">
      <c r="B645" s="63" t="s">
        <v>1126</v>
      </c>
      <c r="C645" s="58">
        <v>20304</v>
      </c>
      <c r="D645" s="62" t="s">
        <v>69</v>
      </c>
      <c r="E645" s="57" t="s">
        <v>76</v>
      </c>
      <c r="F645" s="59" t="s">
        <v>1653</v>
      </c>
      <c r="G645" s="56" t="s">
        <v>1128</v>
      </c>
      <c r="H645" s="60" t="s">
        <v>1553</v>
      </c>
      <c r="I645" s="61">
        <v>11000</v>
      </c>
      <c r="J645" s="61">
        <f t="shared" si="13"/>
        <v>121000</v>
      </c>
      <c r="K645" s="55" t="s">
        <v>66</v>
      </c>
    </row>
    <row r="646" spans="2:11" ht="168.75">
      <c r="B646" s="63" t="s">
        <v>1126</v>
      </c>
      <c r="C646" s="58">
        <v>20304</v>
      </c>
      <c r="D646" s="62" t="s">
        <v>103</v>
      </c>
      <c r="E646" s="57" t="s">
        <v>958</v>
      </c>
      <c r="F646" s="59" t="s">
        <v>1654</v>
      </c>
      <c r="G646" s="56" t="s">
        <v>1128</v>
      </c>
      <c r="H646" s="60" t="s">
        <v>1545</v>
      </c>
      <c r="I646" s="61">
        <v>55000</v>
      </c>
      <c r="J646" s="61">
        <f t="shared" si="13"/>
        <v>2310000</v>
      </c>
      <c r="K646" s="55" t="s">
        <v>66</v>
      </c>
    </row>
    <row r="647" spans="2:11" ht="168.75">
      <c r="B647" s="63" t="s">
        <v>1126</v>
      </c>
      <c r="C647" s="58">
        <v>20304</v>
      </c>
      <c r="D647" s="62" t="s">
        <v>72</v>
      </c>
      <c r="E647" s="57" t="s">
        <v>797</v>
      </c>
      <c r="F647" s="59" t="s">
        <v>1655</v>
      </c>
      <c r="G647" s="56" t="s">
        <v>1128</v>
      </c>
      <c r="H647" s="60" t="s">
        <v>1545</v>
      </c>
      <c r="I647" s="61">
        <v>700</v>
      </c>
      <c r="J647" s="61">
        <f t="shared" si="13"/>
        <v>29400</v>
      </c>
      <c r="K647" s="55" t="s">
        <v>66</v>
      </c>
    </row>
    <row r="648" spans="2:11" ht="102">
      <c r="B648" s="63" t="s">
        <v>1126</v>
      </c>
      <c r="C648" s="58">
        <v>20304</v>
      </c>
      <c r="D648" s="62" t="s">
        <v>72</v>
      </c>
      <c r="E648" s="57" t="s">
        <v>797</v>
      </c>
      <c r="F648" s="59" t="s">
        <v>1656</v>
      </c>
      <c r="G648" s="56" t="s">
        <v>1128</v>
      </c>
      <c r="H648" s="60" t="s">
        <v>1502</v>
      </c>
      <c r="I648" s="61">
        <v>900</v>
      </c>
      <c r="J648" s="61">
        <f t="shared" si="13"/>
        <v>472500</v>
      </c>
      <c r="K648" s="55" t="s">
        <v>66</v>
      </c>
    </row>
    <row r="649" spans="2:11" ht="168.75">
      <c r="B649" s="63" t="s">
        <v>1126</v>
      </c>
      <c r="C649" s="58">
        <v>20304</v>
      </c>
      <c r="D649" s="62" t="s">
        <v>72</v>
      </c>
      <c r="E649" s="57" t="s">
        <v>797</v>
      </c>
      <c r="F649" s="59" t="s">
        <v>1657</v>
      </c>
      <c r="G649" s="56" t="s">
        <v>1128</v>
      </c>
      <c r="H649" s="60" t="s">
        <v>1502</v>
      </c>
      <c r="I649" s="61">
        <v>1200</v>
      </c>
      <c r="J649" s="61">
        <f t="shared" si="13"/>
        <v>630000</v>
      </c>
      <c r="K649" s="55" t="s">
        <v>66</v>
      </c>
    </row>
    <row r="650" spans="2:11" ht="168.75">
      <c r="B650" s="63" t="s">
        <v>1126</v>
      </c>
      <c r="C650" s="58">
        <v>20304</v>
      </c>
      <c r="D650" s="62" t="s">
        <v>72</v>
      </c>
      <c r="E650" s="57" t="s">
        <v>797</v>
      </c>
      <c r="F650" s="59" t="s">
        <v>1658</v>
      </c>
      <c r="G650" s="56" t="s">
        <v>1128</v>
      </c>
      <c r="H650" s="60" t="s">
        <v>941</v>
      </c>
      <c r="I650" s="61">
        <v>1450</v>
      </c>
      <c r="J650" s="61">
        <f t="shared" si="13"/>
        <v>304500</v>
      </c>
      <c r="K650" s="55" t="s">
        <v>66</v>
      </c>
    </row>
    <row r="651" spans="2:11" ht="102">
      <c r="B651" s="63" t="s">
        <v>1126</v>
      </c>
      <c r="C651" s="58">
        <v>20304</v>
      </c>
      <c r="D651" s="62" t="s">
        <v>72</v>
      </c>
      <c r="E651" s="57" t="s">
        <v>797</v>
      </c>
      <c r="F651" s="59" t="s">
        <v>1659</v>
      </c>
      <c r="G651" s="56" t="s">
        <v>1128</v>
      </c>
      <c r="H651" s="60" t="s">
        <v>941</v>
      </c>
      <c r="I651" s="61">
        <v>1650</v>
      </c>
      <c r="J651" s="61">
        <f t="shared" si="13"/>
        <v>346500</v>
      </c>
      <c r="K651" s="55" t="s">
        <v>66</v>
      </c>
    </row>
    <row r="652" spans="2:11" ht="168.75">
      <c r="B652" s="63" t="s">
        <v>1126</v>
      </c>
      <c r="C652" s="58">
        <v>20304</v>
      </c>
      <c r="D652" s="62" t="s">
        <v>72</v>
      </c>
      <c r="E652" s="57" t="s">
        <v>797</v>
      </c>
      <c r="F652" s="59" t="s">
        <v>1660</v>
      </c>
      <c r="G652" s="56" t="s">
        <v>1128</v>
      </c>
      <c r="H652" s="60" t="s">
        <v>162</v>
      </c>
      <c r="I652" s="61">
        <v>1850</v>
      </c>
      <c r="J652" s="61">
        <f t="shared" si="13"/>
        <v>194250</v>
      </c>
      <c r="K652" s="55" t="s">
        <v>66</v>
      </c>
    </row>
    <row r="653" spans="2:11" ht="102">
      <c r="B653" s="63" t="s">
        <v>1126</v>
      </c>
      <c r="C653" s="58">
        <v>20304</v>
      </c>
      <c r="D653" s="62" t="s">
        <v>72</v>
      </c>
      <c r="E653" s="57" t="s">
        <v>797</v>
      </c>
      <c r="F653" s="59" t="s">
        <v>1661</v>
      </c>
      <c r="G653" s="56" t="s">
        <v>1128</v>
      </c>
      <c r="H653" s="60" t="s">
        <v>1530</v>
      </c>
      <c r="I653" s="61">
        <v>2250</v>
      </c>
      <c r="J653" s="61">
        <f t="shared" si="13"/>
        <v>119250</v>
      </c>
      <c r="K653" s="55" t="s">
        <v>66</v>
      </c>
    </row>
    <row r="654" spans="2:11" ht="89.25">
      <c r="B654" s="63" t="s">
        <v>1126</v>
      </c>
      <c r="C654" s="58">
        <v>20304</v>
      </c>
      <c r="D654" s="62" t="s">
        <v>72</v>
      </c>
      <c r="E654" s="57" t="s">
        <v>797</v>
      </c>
      <c r="F654" s="59" t="s">
        <v>1662</v>
      </c>
      <c r="G654" s="56" t="s">
        <v>1128</v>
      </c>
      <c r="H654" s="60" t="s">
        <v>1493</v>
      </c>
      <c r="I654" s="61">
        <v>2550</v>
      </c>
      <c r="J654" s="61">
        <f t="shared" si="13"/>
        <v>81600</v>
      </c>
      <c r="K654" s="55" t="s">
        <v>66</v>
      </c>
    </row>
    <row r="655" spans="2:11" ht="51">
      <c r="B655" s="63" t="s">
        <v>1126</v>
      </c>
      <c r="C655" s="58">
        <v>20304</v>
      </c>
      <c r="D655" s="62" t="s">
        <v>103</v>
      </c>
      <c r="E655" s="57" t="s">
        <v>1313</v>
      </c>
      <c r="F655" s="59" t="s">
        <v>1663</v>
      </c>
      <c r="G655" s="56" t="s">
        <v>1128</v>
      </c>
      <c r="H655" s="60" t="s">
        <v>1129</v>
      </c>
      <c r="I655" s="61">
        <v>36080.9</v>
      </c>
      <c r="J655" s="61">
        <f t="shared" si="13"/>
        <v>36080.9</v>
      </c>
      <c r="K655" s="55" t="s">
        <v>66</v>
      </c>
    </row>
    <row r="656" spans="2:11" ht="102">
      <c r="B656" s="63" t="s">
        <v>1126</v>
      </c>
      <c r="C656" s="58">
        <v>20304</v>
      </c>
      <c r="D656" s="62" t="s">
        <v>1315</v>
      </c>
      <c r="E656" s="57" t="s">
        <v>108</v>
      </c>
      <c r="F656" s="59" t="s">
        <v>1490</v>
      </c>
      <c r="G656" s="56" t="s">
        <v>1128</v>
      </c>
      <c r="H656" s="60" t="s">
        <v>1129</v>
      </c>
      <c r="I656" s="61">
        <v>700</v>
      </c>
      <c r="J656" s="61">
        <f t="shared" si="13"/>
        <v>700</v>
      </c>
      <c r="K656" s="55" t="s">
        <v>66</v>
      </c>
    </row>
    <row r="657" spans="2:11" ht="140.25">
      <c r="B657" s="63" t="s">
        <v>1126</v>
      </c>
      <c r="C657" s="58">
        <v>20304</v>
      </c>
      <c r="D657" s="62" t="s">
        <v>137</v>
      </c>
      <c r="E657" s="57" t="s">
        <v>76</v>
      </c>
      <c r="F657" s="59" t="s">
        <v>1664</v>
      </c>
      <c r="G657" s="56" t="s">
        <v>1128</v>
      </c>
      <c r="H657" s="60" t="s">
        <v>1129</v>
      </c>
      <c r="I657" s="61">
        <v>310000</v>
      </c>
      <c r="J657" s="61">
        <f t="shared" si="13"/>
        <v>310000</v>
      </c>
      <c r="K657" s="55" t="s">
        <v>66</v>
      </c>
    </row>
    <row r="658" spans="2:11" ht="153">
      <c r="B658" s="63" t="s">
        <v>1126</v>
      </c>
      <c r="C658" s="58">
        <v>20304</v>
      </c>
      <c r="D658" s="62" t="s">
        <v>137</v>
      </c>
      <c r="E658" s="57" t="s">
        <v>76</v>
      </c>
      <c r="F658" s="59" t="s">
        <v>1665</v>
      </c>
      <c r="G658" s="56" t="s">
        <v>1128</v>
      </c>
      <c r="H658" s="60" t="s">
        <v>1129</v>
      </c>
      <c r="I658" s="61">
        <v>145000</v>
      </c>
      <c r="J658" s="61">
        <f t="shared" si="13"/>
        <v>145000</v>
      </c>
      <c r="K658" s="55" t="s">
        <v>66</v>
      </c>
    </row>
    <row r="659" spans="2:11" ht="25.5">
      <c r="B659" s="63" t="s">
        <v>1126</v>
      </c>
      <c r="C659" s="58">
        <v>20304</v>
      </c>
      <c r="D659" s="62" t="s">
        <v>137</v>
      </c>
      <c r="E659" s="57" t="s">
        <v>76</v>
      </c>
      <c r="F659" s="59" t="s">
        <v>1318</v>
      </c>
      <c r="G659" s="56" t="s">
        <v>1128</v>
      </c>
      <c r="H659" s="60" t="s">
        <v>1129</v>
      </c>
      <c r="I659" s="61">
        <v>144000</v>
      </c>
      <c r="J659" s="61">
        <f t="shared" si="13"/>
        <v>144000</v>
      </c>
      <c r="K659" s="55" t="s">
        <v>66</v>
      </c>
    </row>
    <row r="660" spans="2:11" ht="25.5">
      <c r="B660" s="63" t="s">
        <v>1126</v>
      </c>
      <c r="C660" s="58">
        <v>50201</v>
      </c>
      <c r="D660" s="62" t="s">
        <v>72</v>
      </c>
      <c r="E660" s="57" t="s">
        <v>997</v>
      </c>
      <c r="F660" s="59" t="s">
        <v>2266</v>
      </c>
      <c r="G660" s="56" t="s">
        <v>1128</v>
      </c>
      <c r="H660" s="60">
        <v>3</v>
      </c>
      <c r="I660" s="61">
        <v>7000000</v>
      </c>
      <c r="J660" s="61">
        <f>+H660*I660</f>
        <v>21000000</v>
      </c>
      <c r="K660" s="55" t="s">
        <v>368</v>
      </c>
    </row>
    <row r="661" spans="2:11" ht="102">
      <c r="B661" s="63" t="s">
        <v>1126</v>
      </c>
      <c r="C661" s="58">
        <v>20304</v>
      </c>
      <c r="D661" s="62" t="s">
        <v>137</v>
      </c>
      <c r="E661" s="57" t="s">
        <v>106</v>
      </c>
      <c r="F661" s="59" t="s">
        <v>1666</v>
      </c>
      <c r="G661" s="56" t="s">
        <v>1128</v>
      </c>
      <c r="H661" s="60" t="s">
        <v>1129</v>
      </c>
      <c r="I661" s="61">
        <v>3000</v>
      </c>
      <c r="J661" s="61">
        <f t="shared" si="13"/>
        <v>3000</v>
      </c>
      <c r="K661" s="55" t="s">
        <v>66</v>
      </c>
    </row>
    <row r="662" spans="2:11" ht="51">
      <c r="B662" s="63" t="s">
        <v>1126</v>
      </c>
      <c r="C662" s="58">
        <v>20304</v>
      </c>
      <c r="D662" s="62" t="s">
        <v>138</v>
      </c>
      <c r="E662" s="57" t="s">
        <v>76</v>
      </c>
      <c r="F662" s="59" t="s">
        <v>1667</v>
      </c>
      <c r="G662" s="56" t="s">
        <v>1128</v>
      </c>
      <c r="H662" s="60" t="s">
        <v>1129</v>
      </c>
      <c r="I662" s="61">
        <v>4900</v>
      </c>
      <c r="J662" s="61">
        <f t="shared" si="13"/>
        <v>4900</v>
      </c>
      <c r="K662" s="55" t="s">
        <v>66</v>
      </c>
    </row>
    <row r="663" spans="2:11" ht="114.75">
      <c r="B663" s="63" t="s">
        <v>1126</v>
      </c>
      <c r="C663" s="58">
        <v>20304</v>
      </c>
      <c r="D663" s="62" t="s">
        <v>72</v>
      </c>
      <c r="E663" s="57" t="s">
        <v>1319</v>
      </c>
      <c r="F663" s="59" t="s">
        <v>1321</v>
      </c>
      <c r="G663" s="56" t="s">
        <v>1128</v>
      </c>
      <c r="H663" s="60" t="s">
        <v>1129</v>
      </c>
      <c r="I663" s="61">
        <v>3500</v>
      </c>
      <c r="J663" s="61">
        <f t="shared" si="13"/>
        <v>3500</v>
      </c>
      <c r="K663" s="55" t="s">
        <v>66</v>
      </c>
    </row>
    <row r="664" spans="2:11" ht="76.5">
      <c r="B664" s="63" t="s">
        <v>1126</v>
      </c>
      <c r="C664" s="58">
        <v>20304</v>
      </c>
      <c r="D664" s="62" t="s">
        <v>75</v>
      </c>
      <c r="E664" s="57" t="s">
        <v>77</v>
      </c>
      <c r="F664" s="59" t="s">
        <v>1322</v>
      </c>
      <c r="G664" s="56" t="s">
        <v>1128</v>
      </c>
      <c r="H664" s="60" t="s">
        <v>1129</v>
      </c>
      <c r="I664" s="61">
        <v>5135.85</v>
      </c>
      <c r="J664" s="61">
        <f t="shared" si="13"/>
        <v>5135.85</v>
      </c>
      <c r="K664" s="55" t="s">
        <v>66</v>
      </c>
    </row>
    <row r="665" spans="2:11" ht="114.75">
      <c r="B665" s="63" t="s">
        <v>1126</v>
      </c>
      <c r="C665" s="58">
        <v>20304</v>
      </c>
      <c r="D665" s="62" t="s">
        <v>75</v>
      </c>
      <c r="E665" s="57" t="s">
        <v>82</v>
      </c>
      <c r="F665" s="59" t="s">
        <v>1668</v>
      </c>
      <c r="G665" s="56" t="s">
        <v>1128</v>
      </c>
      <c r="H665" s="60" t="s">
        <v>1129</v>
      </c>
      <c r="I665" s="61">
        <v>6893</v>
      </c>
      <c r="J665" s="61">
        <f t="shared" si="13"/>
        <v>6893</v>
      </c>
      <c r="K665" s="55" t="s">
        <v>66</v>
      </c>
    </row>
    <row r="666" spans="2:11" ht="114.75">
      <c r="B666" s="63" t="s">
        <v>1126</v>
      </c>
      <c r="C666" s="58">
        <v>20304</v>
      </c>
      <c r="D666" s="62" t="s">
        <v>75</v>
      </c>
      <c r="E666" s="57" t="s">
        <v>76</v>
      </c>
      <c r="F666" s="59" t="s">
        <v>1324</v>
      </c>
      <c r="G666" s="56" t="s">
        <v>1128</v>
      </c>
      <c r="H666" s="60" t="s">
        <v>1129</v>
      </c>
      <c r="I666" s="61">
        <v>9153</v>
      </c>
      <c r="J666" s="61">
        <f t="shared" si="13"/>
        <v>9153</v>
      </c>
      <c r="K666" s="55" t="s">
        <v>66</v>
      </c>
    </row>
    <row r="667" spans="2:11" ht="63.75">
      <c r="B667" s="63" t="s">
        <v>1126</v>
      </c>
      <c r="C667" s="58">
        <v>20304</v>
      </c>
      <c r="D667" s="62" t="s">
        <v>75</v>
      </c>
      <c r="E667" s="57" t="s">
        <v>79</v>
      </c>
      <c r="F667" s="59" t="s">
        <v>1669</v>
      </c>
      <c r="G667" s="56" t="s">
        <v>1128</v>
      </c>
      <c r="H667" s="60" t="s">
        <v>1129</v>
      </c>
      <c r="I667" s="61">
        <v>5616.1</v>
      </c>
      <c r="J667" s="61">
        <f t="shared" si="13"/>
        <v>5616.1</v>
      </c>
      <c r="K667" s="55" t="s">
        <v>66</v>
      </c>
    </row>
    <row r="668" spans="2:11" ht="51">
      <c r="B668" s="63" t="s">
        <v>1126</v>
      </c>
      <c r="C668" s="58">
        <v>20304</v>
      </c>
      <c r="D668" s="62" t="s">
        <v>70</v>
      </c>
      <c r="E668" s="57" t="s">
        <v>82</v>
      </c>
      <c r="F668" s="59" t="s">
        <v>1670</v>
      </c>
      <c r="G668" s="56" t="s">
        <v>1128</v>
      </c>
      <c r="H668" s="60" t="s">
        <v>1129</v>
      </c>
      <c r="I668" s="61">
        <v>1400</v>
      </c>
      <c r="J668" s="61">
        <f t="shared" si="13"/>
        <v>1400</v>
      </c>
      <c r="K668" s="55" t="s">
        <v>66</v>
      </c>
    </row>
    <row r="669" spans="2:11" ht="89.25">
      <c r="B669" s="63" t="s">
        <v>1126</v>
      </c>
      <c r="C669" s="58">
        <v>20304</v>
      </c>
      <c r="D669" s="62" t="s">
        <v>140</v>
      </c>
      <c r="E669" s="57" t="s">
        <v>82</v>
      </c>
      <c r="F669" s="59" t="s">
        <v>1505</v>
      </c>
      <c r="G669" s="56" t="s">
        <v>1128</v>
      </c>
      <c r="H669" s="60" t="s">
        <v>1129</v>
      </c>
      <c r="I669" s="61">
        <v>9600</v>
      </c>
      <c r="J669" s="61">
        <f t="shared" si="13"/>
        <v>9600</v>
      </c>
      <c r="K669" s="55" t="s">
        <v>66</v>
      </c>
    </row>
    <row r="670" spans="2:11" ht="38.25">
      <c r="B670" s="63" t="s">
        <v>1126</v>
      </c>
      <c r="C670" s="58">
        <v>20304</v>
      </c>
      <c r="D670" s="62" t="s">
        <v>140</v>
      </c>
      <c r="E670" s="57" t="s">
        <v>82</v>
      </c>
      <c r="F670" s="59" t="s">
        <v>1506</v>
      </c>
      <c r="G670" s="56" t="s">
        <v>1128</v>
      </c>
      <c r="H670" s="60" t="s">
        <v>1129</v>
      </c>
      <c r="I670" s="61">
        <v>4979</v>
      </c>
      <c r="J670" s="61">
        <f t="shared" si="13"/>
        <v>4979</v>
      </c>
      <c r="K670" s="55" t="s">
        <v>66</v>
      </c>
    </row>
    <row r="671" spans="2:11" ht="25.5">
      <c r="B671" s="63" t="s">
        <v>1126</v>
      </c>
      <c r="C671" s="58">
        <v>20304</v>
      </c>
      <c r="D671" s="62" t="s">
        <v>96</v>
      </c>
      <c r="E671" s="57" t="s">
        <v>1389</v>
      </c>
      <c r="F671" s="59" t="s">
        <v>1507</v>
      </c>
      <c r="G671" s="56" t="s">
        <v>1128</v>
      </c>
      <c r="H671" s="60" t="s">
        <v>1129</v>
      </c>
      <c r="I671" s="61">
        <v>1800</v>
      </c>
      <c r="J671" s="61">
        <f t="shared" si="13"/>
        <v>1800</v>
      </c>
      <c r="K671" s="55" t="s">
        <v>66</v>
      </c>
    </row>
    <row r="672" spans="2:11" ht="102">
      <c r="B672" s="63" t="s">
        <v>1126</v>
      </c>
      <c r="C672" s="58">
        <v>20304</v>
      </c>
      <c r="D672" s="62" t="s">
        <v>96</v>
      </c>
      <c r="E672" s="57" t="s">
        <v>1389</v>
      </c>
      <c r="F672" s="59" t="s">
        <v>1508</v>
      </c>
      <c r="G672" s="56" t="s">
        <v>1128</v>
      </c>
      <c r="H672" s="60" t="s">
        <v>1129</v>
      </c>
      <c r="I672" s="61">
        <v>3500</v>
      </c>
      <c r="J672" s="61">
        <f t="shared" si="13"/>
        <v>3500</v>
      </c>
      <c r="K672" s="55" t="s">
        <v>66</v>
      </c>
    </row>
    <row r="673" spans="2:11" ht="114.75">
      <c r="B673" s="63" t="s">
        <v>1126</v>
      </c>
      <c r="C673" s="58">
        <v>20304</v>
      </c>
      <c r="D673" s="62" t="s">
        <v>69</v>
      </c>
      <c r="E673" s="57" t="s">
        <v>108</v>
      </c>
      <c r="F673" s="59" t="s">
        <v>1510</v>
      </c>
      <c r="G673" s="56" t="s">
        <v>1128</v>
      </c>
      <c r="H673" s="60" t="s">
        <v>1129</v>
      </c>
      <c r="I673" s="61">
        <v>480</v>
      </c>
      <c r="J673" s="61">
        <f t="shared" si="13"/>
        <v>480</v>
      </c>
      <c r="K673" s="55" t="s">
        <v>66</v>
      </c>
    </row>
    <row r="674" spans="2:11" ht="63.75">
      <c r="B674" s="63" t="s">
        <v>1126</v>
      </c>
      <c r="C674" s="58">
        <v>20304</v>
      </c>
      <c r="D674" s="62" t="s">
        <v>69</v>
      </c>
      <c r="E674" s="57" t="s">
        <v>95</v>
      </c>
      <c r="F674" s="59" t="s">
        <v>1325</v>
      </c>
      <c r="G674" s="56" t="s">
        <v>1128</v>
      </c>
      <c r="H674" s="60" t="s">
        <v>1129</v>
      </c>
      <c r="I674" s="61">
        <v>1700</v>
      </c>
      <c r="J674" s="61">
        <f t="shared" si="13"/>
        <v>1700</v>
      </c>
      <c r="K674" s="55" t="s">
        <v>66</v>
      </c>
    </row>
    <row r="675" spans="2:11" ht="25.5">
      <c r="B675" s="63" t="s">
        <v>1126</v>
      </c>
      <c r="C675" s="58">
        <v>20304</v>
      </c>
      <c r="D675" s="62" t="s">
        <v>111</v>
      </c>
      <c r="E675" s="57" t="s">
        <v>95</v>
      </c>
      <c r="F675" s="59" t="s">
        <v>1513</v>
      </c>
      <c r="G675" s="56" t="s">
        <v>1128</v>
      </c>
      <c r="H675" s="60" t="s">
        <v>1129</v>
      </c>
      <c r="I675" s="61">
        <v>800</v>
      </c>
      <c r="J675" s="61">
        <f t="shared" si="13"/>
        <v>800</v>
      </c>
      <c r="K675" s="55" t="s">
        <v>66</v>
      </c>
    </row>
    <row r="676" spans="2:11" ht="165.75">
      <c r="B676" s="63" t="s">
        <v>1126</v>
      </c>
      <c r="C676" s="58">
        <v>20304</v>
      </c>
      <c r="D676" s="62" t="s">
        <v>72</v>
      </c>
      <c r="E676" s="57" t="s">
        <v>89</v>
      </c>
      <c r="F676" s="59" t="s">
        <v>1671</v>
      </c>
      <c r="G676" s="56" t="s">
        <v>1128</v>
      </c>
      <c r="H676" s="60" t="s">
        <v>1129</v>
      </c>
      <c r="I676" s="61">
        <v>1000</v>
      </c>
      <c r="J676" s="61">
        <f t="shared" si="13"/>
        <v>1000</v>
      </c>
      <c r="K676" s="55" t="s">
        <v>66</v>
      </c>
    </row>
    <row r="677" spans="2:11" ht="140.25">
      <c r="B677" s="63" t="s">
        <v>1126</v>
      </c>
      <c r="C677" s="58">
        <v>20304</v>
      </c>
      <c r="D677" s="62" t="s">
        <v>115</v>
      </c>
      <c r="E677" s="57" t="s">
        <v>1515</v>
      </c>
      <c r="F677" s="59" t="s">
        <v>1672</v>
      </c>
      <c r="G677" s="56" t="s">
        <v>1517</v>
      </c>
      <c r="H677" s="60" t="s">
        <v>1129</v>
      </c>
      <c r="I677" s="61">
        <v>3800</v>
      </c>
      <c r="J677" s="61">
        <f t="shared" si="13"/>
        <v>3800</v>
      </c>
      <c r="K677" s="55" t="s">
        <v>66</v>
      </c>
    </row>
    <row r="678" spans="2:11" ht="153">
      <c r="B678" s="63" t="s">
        <v>1126</v>
      </c>
      <c r="C678" s="58">
        <v>20304</v>
      </c>
      <c r="D678" s="62" t="s">
        <v>115</v>
      </c>
      <c r="E678" s="57" t="s">
        <v>1518</v>
      </c>
      <c r="F678" s="59" t="s">
        <v>1519</v>
      </c>
      <c r="G678" s="56" t="s">
        <v>1517</v>
      </c>
      <c r="H678" s="60" t="s">
        <v>1129</v>
      </c>
      <c r="I678" s="61">
        <v>5800</v>
      </c>
      <c r="J678" s="61">
        <f t="shared" si="13"/>
        <v>5800</v>
      </c>
      <c r="K678" s="55" t="s">
        <v>66</v>
      </c>
    </row>
    <row r="679" spans="2:11" ht="153">
      <c r="B679" s="63" t="s">
        <v>1126</v>
      </c>
      <c r="C679" s="58">
        <v>20304</v>
      </c>
      <c r="D679" s="62" t="s">
        <v>115</v>
      </c>
      <c r="E679" s="57" t="s">
        <v>791</v>
      </c>
      <c r="F679" s="59" t="s">
        <v>1520</v>
      </c>
      <c r="G679" s="56" t="s">
        <v>1517</v>
      </c>
      <c r="H679" s="60" t="s">
        <v>1129</v>
      </c>
      <c r="I679" s="61">
        <v>3400</v>
      </c>
      <c r="J679" s="61">
        <f t="shared" si="13"/>
        <v>3400</v>
      </c>
      <c r="K679" s="55" t="s">
        <v>66</v>
      </c>
    </row>
    <row r="680" spans="2:11" ht="114.75">
      <c r="B680" s="63" t="s">
        <v>1126</v>
      </c>
      <c r="C680" s="58">
        <v>20304</v>
      </c>
      <c r="D680" s="62" t="s">
        <v>115</v>
      </c>
      <c r="E680" s="57" t="s">
        <v>1521</v>
      </c>
      <c r="F680" s="59" t="s">
        <v>1522</v>
      </c>
      <c r="G680" s="56" t="s">
        <v>1517</v>
      </c>
      <c r="H680" s="60" t="s">
        <v>1129</v>
      </c>
      <c r="I680" s="61">
        <v>9800</v>
      </c>
      <c r="J680" s="61">
        <f t="shared" si="13"/>
        <v>9800</v>
      </c>
      <c r="K680" s="55" t="s">
        <v>66</v>
      </c>
    </row>
    <row r="681" spans="2:11" ht="102">
      <c r="B681" s="63" t="s">
        <v>1126</v>
      </c>
      <c r="C681" s="58">
        <v>20304</v>
      </c>
      <c r="D681" s="62" t="s">
        <v>69</v>
      </c>
      <c r="E681" s="57" t="s">
        <v>77</v>
      </c>
      <c r="F681" s="59" t="s">
        <v>1523</v>
      </c>
      <c r="G681" s="56" t="s">
        <v>1128</v>
      </c>
      <c r="H681" s="60" t="s">
        <v>1129</v>
      </c>
      <c r="I681" s="61">
        <v>690</v>
      </c>
      <c r="J681" s="61">
        <f t="shared" si="13"/>
        <v>690</v>
      </c>
      <c r="K681" s="55" t="s">
        <v>66</v>
      </c>
    </row>
    <row r="682" spans="2:11" ht="102">
      <c r="B682" s="63" t="s">
        <v>1126</v>
      </c>
      <c r="C682" s="58">
        <v>20304</v>
      </c>
      <c r="D682" s="62" t="s">
        <v>69</v>
      </c>
      <c r="E682" s="57" t="s">
        <v>139</v>
      </c>
      <c r="F682" s="59" t="s">
        <v>1524</v>
      </c>
      <c r="G682" s="56" t="s">
        <v>1128</v>
      </c>
      <c r="H682" s="60" t="s">
        <v>1129</v>
      </c>
      <c r="I682" s="61">
        <v>4000</v>
      </c>
      <c r="J682" s="61">
        <f t="shared" si="13"/>
        <v>4000</v>
      </c>
      <c r="K682" s="55" t="s">
        <v>66</v>
      </c>
    </row>
    <row r="683" spans="2:11" ht="89.25">
      <c r="B683" s="63" t="s">
        <v>1126</v>
      </c>
      <c r="C683" s="58">
        <v>20304</v>
      </c>
      <c r="D683" s="62" t="s">
        <v>69</v>
      </c>
      <c r="E683" s="57" t="s">
        <v>139</v>
      </c>
      <c r="F683" s="59" t="s">
        <v>1525</v>
      </c>
      <c r="G683" s="56" t="s">
        <v>1128</v>
      </c>
      <c r="H683" s="60" t="s">
        <v>1129</v>
      </c>
      <c r="I683" s="61">
        <v>6000</v>
      </c>
      <c r="J683" s="61">
        <f t="shared" si="13"/>
        <v>6000</v>
      </c>
      <c r="K683" s="55" t="s">
        <v>66</v>
      </c>
    </row>
    <row r="684" spans="2:11" ht="76.5">
      <c r="B684" s="63" t="s">
        <v>1126</v>
      </c>
      <c r="C684" s="58">
        <v>20304</v>
      </c>
      <c r="D684" s="62" t="s">
        <v>103</v>
      </c>
      <c r="E684" s="57" t="s">
        <v>958</v>
      </c>
      <c r="F684" s="59" t="s">
        <v>1526</v>
      </c>
      <c r="G684" s="56" t="s">
        <v>1128</v>
      </c>
      <c r="H684" s="60" t="s">
        <v>1129</v>
      </c>
      <c r="I684" s="61">
        <v>35000</v>
      </c>
      <c r="J684" s="61">
        <f t="shared" si="13"/>
        <v>35000</v>
      </c>
      <c r="K684" s="55" t="s">
        <v>66</v>
      </c>
    </row>
    <row r="685" spans="2:11" ht="102">
      <c r="B685" s="63" t="s">
        <v>1126</v>
      </c>
      <c r="C685" s="58">
        <v>20304</v>
      </c>
      <c r="D685" s="62" t="s">
        <v>103</v>
      </c>
      <c r="E685" s="57" t="s">
        <v>958</v>
      </c>
      <c r="F685" s="59" t="s">
        <v>1527</v>
      </c>
      <c r="G685" s="56" t="s">
        <v>1128</v>
      </c>
      <c r="H685" s="60" t="s">
        <v>1129</v>
      </c>
      <c r="I685" s="61">
        <v>45000</v>
      </c>
      <c r="J685" s="61">
        <f t="shared" si="13"/>
        <v>45000</v>
      </c>
      <c r="K685" s="55" t="s">
        <v>66</v>
      </c>
    </row>
    <row r="686" spans="2:11" ht="89.25">
      <c r="B686" s="63" t="s">
        <v>1126</v>
      </c>
      <c r="C686" s="58">
        <v>20304</v>
      </c>
      <c r="D686" s="62" t="s">
        <v>103</v>
      </c>
      <c r="E686" s="57" t="s">
        <v>958</v>
      </c>
      <c r="F686" s="59" t="s">
        <v>1528</v>
      </c>
      <c r="G686" s="56" t="s">
        <v>1128</v>
      </c>
      <c r="H686" s="60" t="s">
        <v>1129</v>
      </c>
      <c r="I686" s="61">
        <v>45000</v>
      </c>
      <c r="J686" s="61">
        <f t="shared" si="13"/>
        <v>45000</v>
      </c>
      <c r="K686" s="55" t="s">
        <v>66</v>
      </c>
    </row>
    <row r="687" spans="2:11" ht="114.75">
      <c r="B687" s="63" t="s">
        <v>1126</v>
      </c>
      <c r="C687" s="58">
        <v>20304</v>
      </c>
      <c r="D687" s="62" t="s">
        <v>103</v>
      </c>
      <c r="E687" s="57" t="s">
        <v>958</v>
      </c>
      <c r="F687" s="59" t="s">
        <v>1529</v>
      </c>
      <c r="G687" s="56" t="s">
        <v>1128</v>
      </c>
      <c r="H687" s="60" t="s">
        <v>1129</v>
      </c>
      <c r="I687" s="61">
        <v>45000</v>
      </c>
      <c r="J687" s="61">
        <f t="shared" si="13"/>
        <v>45000</v>
      </c>
      <c r="K687" s="55" t="s">
        <v>66</v>
      </c>
    </row>
    <row r="688" spans="2:11" ht="153">
      <c r="B688" s="63" t="s">
        <v>1126</v>
      </c>
      <c r="C688" s="58">
        <v>20304</v>
      </c>
      <c r="D688" s="62" t="s">
        <v>103</v>
      </c>
      <c r="E688" s="57" t="s">
        <v>76</v>
      </c>
      <c r="F688" s="59" t="s">
        <v>1531</v>
      </c>
      <c r="G688" s="56" t="s">
        <v>1128</v>
      </c>
      <c r="H688" s="60" t="s">
        <v>1129</v>
      </c>
      <c r="I688" s="61">
        <v>55000</v>
      </c>
      <c r="J688" s="61">
        <f t="shared" si="13"/>
        <v>55000</v>
      </c>
      <c r="K688" s="55" t="s">
        <v>66</v>
      </c>
    </row>
    <row r="689" spans="2:11" ht="140.25">
      <c r="B689" s="63" t="s">
        <v>1126</v>
      </c>
      <c r="C689" s="58">
        <v>20304</v>
      </c>
      <c r="D689" s="62" t="s">
        <v>103</v>
      </c>
      <c r="E689" s="57" t="s">
        <v>76</v>
      </c>
      <c r="F689" s="59" t="s">
        <v>1532</v>
      </c>
      <c r="G689" s="56" t="s">
        <v>1128</v>
      </c>
      <c r="H689" s="60" t="s">
        <v>1129</v>
      </c>
      <c r="I689" s="61">
        <v>55000</v>
      </c>
      <c r="J689" s="61">
        <f t="shared" si="13"/>
        <v>55000</v>
      </c>
      <c r="K689" s="55" t="s">
        <v>66</v>
      </c>
    </row>
    <row r="690" spans="2:11" ht="102">
      <c r="B690" s="63" t="s">
        <v>1126</v>
      </c>
      <c r="C690" s="58">
        <v>20304</v>
      </c>
      <c r="D690" s="62" t="s">
        <v>103</v>
      </c>
      <c r="E690" s="57" t="s">
        <v>76</v>
      </c>
      <c r="F690" s="59" t="s">
        <v>1533</v>
      </c>
      <c r="G690" s="56" t="s">
        <v>1128</v>
      </c>
      <c r="H690" s="60" t="s">
        <v>1129</v>
      </c>
      <c r="I690" s="61">
        <v>45000</v>
      </c>
      <c r="J690" s="61">
        <f t="shared" si="13"/>
        <v>45000</v>
      </c>
      <c r="K690" s="55" t="s">
        <v>66</v>
      </c>
    </row>
    <row r="691" spans="2:11" ht="89.25">
      <c r="B691" s="63" t="s">
        <v>1126</v>
      </c>
      <c r="C691" s="58">
        <v>20304</v>
      </c>
      <c r="D691" s="62" t="s">
        <v>103</v>
      </c>
      <c r="E691" s="57" t="s">
        <v>958</v>
      </c>
      <c r="F691" s="59" t="s">
        <v>1534</v>
      </c>
      <c r="G691" s="56" t="s">
        <v>1128</v>
      </c>
      <c r="H691" s="60" t="s">
        <v>1129</v>
      </c>
      <c r="I691" s="61">
        <v>20000</v>
      </c>
      <c r="J691" s="61">
        <f t="shared" si="13"/>
        <v>20000</v>
      </c>
      <c r="K691" s="55" t="s">
        <v>66</v>
      </c>
    </row>
    <row r="692" spans="2:11" ht="102">
      <c r="B692" s="63" t="s">
        <v>1126</v>
      </c>
      <c r="C692" s="58">
        <v>20304</v>
      </c>
      <c r="D692" s="62" t="s">
        <v>103</v>
      </c>
      <c r="E692" s="57" t="s">
        <v>958</v>
      </c>
      <c r="F692" s="59" t="s">
        <v>1535</v>
      </c>
      <c r="G692" s="56" t="s">
        <v>1128</v>
      </c>
      <c r="H692" s="60" t="s">
        <v>1129</v>
      </c>
      <c r="I692" s="61">
        <v>25000</v>
      </c>
      <c r="J692" s="61">
        <f t="shared" si="13"/>
        <v>25000</v>
      </c>
      <c r="K692" s="55" t="s">
        <v>66</v>
      </c>
    </row>
    <row r="693" spans="2:11" ht="165.75">
      <c r="B693" s="63" t="s">
        <v>1126</v>
      </c>
      <c r="C693" s="58">
        <v>20304</v>
      </c>
      <c r="D693" s="62" t="s">
        <v>103</v>
      </c>
      <c r="E693" s="57" t="s">
        <v>76</v>
      </c>
      <c r="F693" s="59" t="s">
        <v>1673</v>
      </c>
      <c r="G693" s="56" t="s">
        <v>1128</v>
      </c>
      <c r="H693" s="60" t="s">
        <v>1129</v>
      </c>
      <c r="I693" s="61">
        <v>45000</v>
      </c>
      <c r="J693" s="61">
        <f t="shared" si="13"/>
        <v>45000</v>
      </c>
      <c r="K693" s="55" t="s">
        <v>66</v>
      </c>
    </row>
    <row r="694" spans="2:11" ht="140.25">
      <c r="B694" s="63" t="s">
        <v>1126</v>
      </c>
      <c r="C694" s="58">
        <v>20304</v>
      </c>
      <c r="D694" s="62" t="s">
        <v>103</v>
      </c>
      <c r="E694" s="57" t="s">
        <v>76</v>
      </c>
      <c r="F694" s="59" t="s">
        <v>1674</v>
      </c>
      <c r="G694" s="56" t="s">
        <v>1128</v>
      </c>
      <c r="H694" s="60" t="s">
        <v>1129</v>
      </c>
      <c r="I694" s="61">
        <v>45000</v>
      </c>
      <c r="J694" s="61">
        <f t="shared" si="13"/>
        <v>45000</v>
      </c>
      <c r="K694" s="55" t="s">
        <v>66</v>
      </c>
    </row>
    <row r="695" spans="2:11" ht="114.75">
      <c r="B695" s="63" t="s">
        <v>1126</v>
      </c>
      <c r="C695" s="58">
        <v>20304</v>
      </c>
      <c r="D695" s="62" t="s">
        <v>103</v>
      </c>
      <c r="E695" s="57" t="s">
        <v>76</v>
      </c>
      <c r="F695" s="59" t="s">
        <v>1675</v>
      </c>
      <c r="G695" s="56" t="s">
        <v>1128</v>
      </c>
      <c r="H695" s="60" t="s">
        <v>1129</v>
      </c>
      <c r="I695" s="61">
        <v>45000</v>
      </c>
      <c r="J695" s="61">
        <f t="shared" si="13"/>
        <v>45000</v>
      </c>
      <c r="K695" s="55" t="s">
        <v>66</v>
      </c>
    </row>
    <row r="696" spans="2:11" ht="114.75">
      <c r="B696" s="63" t="s">
        <v>1126</v>
      </c>
      <c r="C696" s="58">
        <v>20304</v>
      </c>
      <c r="D696" s="62" t="s">
        <v>103</v>
      </c>
      <c r="E696" s="57" t="s">
        <v>76</v>
      </c>
      <c r="F696" s="59" t="s">
        <v>1539</v>
      </c>
      <c r="G696" s="56" t="s">
        <v>1128</v>
      </c>
      <c r="H696" s="60" t="s">
        <v>1129</v>
      </c>
      <c r="I696" s="61">
        <v>25000</v>
      </c>
      <c r="J696" s="61">
        <f t="shared" si="13"/>
        <v>25000</v>
      </c>
      <c r="K696" s="55" t="s">
        <v>66</v>
      </c>
    </row>
    <row r="697" spans="2:11" ht="114.75">
      <c r="B697" s="63" t="s">
        <v>1126</v>
      </c>
      <c r="C697" s="58">
        <v>20304</v>
      </c>
      <c r="D697" s="62" t="s">
        <v>733</v>
      </c>
      <c r="E697" s="57" t="s">
        <v>1676</v>
      </c>
      <c r="F697" s="59" t="s">
        <v>1541</v>
      </c>
      <c r="G697" s="56" t="s">
        <v>1128</v>
      </c>
      <c r="H697" s="60" t="s">
        <v>1129</v>
      </c>
      <c r="I697" s="61">
        <v>1200</v>
      </c>
      <c r="J697" s="61">
        <f t="shared" si="13"/>
        <v>1200</v>
      </c>
      <c r="K697" s="55" t="s">
        <v>66</v>
      </c>
    </row>
    <row r="698" spans="2:11" ht="76.5">
      <c r="B698" s="63" t="s">
        <v>1126</v>
      </c>
      <c r="C698" s="58">
        <v>20304</v>
      </c>
      <c r="D698" s="62" t="s">
        <v>733</v>
      </c>
      <c r="E698" s="57" t="s">
        <v>1677</v>
      </c>
      <c r="F698" s="59" t="s">
        <v>1331</v>
      </c>
      <c r="G698" s="56" t="s">
        <v>1128</v>
      </c>
      <c r="H698" s="60" t="s">
        <v>1129</v>
      </c>
      <c r="I698" s="61">
        <v>1500</v>
      </c>
      <c r="J698" s="61">
        <f t="shared" si="13"/>
        <v>1500</v>
      </c>
      <c r="K698" s="55" t="s">
        <v>66</v>
      </c>
    </row>
    <row r="699" spans="2:11" ht="76.5">
      <c r="B699" s="63" t="s">
        <v>1126</v>
      </c>
      <c r="C699" s="58">
        <v>20304</v>
      </c>
      <c r="D699" s="62" t="s">
        <v>70</v>
      </c>
      <c r="E699" s="57" t="s">
        <v>77</v>
      </c>
      <c r="F699" s="59" t="s">
        <v>1542</v>
      </c>
      <c r="G699" s="56" t="s">
        <v>1128</v>
      </c>
      <c r="H699" s="60" t="s">
        <v>1129</v>
      </c>
      <c r="I699" s="61">
        <v>1200</v>
      </c>
      <c r="J699" s="61">
        <f t="shared" si="13"/>
        <v>1200</v>
      </c>
      <c r="K699" s="55" t="s">
        <v>66</v>
      </c>
    </row>
    <row r="700" spans="2:11" ht="63.75">
      <c r="B700" s="63" t="s">
        <v>1126</v>
      </c>
      <c r="C700" s="58">
        <v>20304</v>
      </c>
      <c r="D700" s="62" t="s">
        <v>122</v>
      </c>
      <c r="E700" s="57" t="s">
        <v>76</v>
      </c>
      <c r="F700" s="59" t="s">
        <v>1544</v>
      </c>
      <c r="G700" s="56" t="s">
        <v>1128</v>
      </c>
      <c r="H700" s="60" t="s">
        <v>1129</v>
      </c>
      <c r="I700" s="61">
        <v>7200</v>
      </c>
      <c r="J700" s="61">
        <f t="shared" si="13"/>
        <v>7200</v>
      </c>
      <c r="K700" s="55" t="s">
        <v>66</v>
      </c>
    </row>
    <row r="701" spans="2:11" ht="76.5">
      <c r="B701" s="63" t="s">
        <v>1126</v>
      </c>
      <c r="C701" s="58">
        <v>20304</v>
      </c>
      <c r="D701" s="62" t="s">
        <v>122</v>
      </c>
      <c r="E701" s="57" t="s">
        <v>76</v>
      </c>
      <c r="F701" s="59" t="s">
        <v>1546</v>
      </c>
      <c r="G701" s="56" t="s">
        <v>1128</v>
      </c>
      <c r="H701" s="60" t="s">
        <v>1129</v>
      </c>
      <c r="I701" s="61">
        <v>9000</v>
      </c>
      <c r="J701" s="61">
        <f aca="true" t="shared" si="14" ref="J701:J764">H701*I701</f>
        <v>9000</v>
      </c>
      <c r="K701" s="55" t="s">
        <v>66</v>
      </c>
    </row>
    <row r="702" spans="2:11" ht="63.75">
      <c r="B702" s="63" t="s">
        <v>1126</v>
      </c>
      <c r="C702" s="58">
        <v>20304</v>
      </c>
      <c r="D702" s="62" t="s">
        <v>122</v>
      </c>
      <c r="E702" s="57" t="s">
        <v>76</v>
      </c>
      <c r="F702" s="59" t="s">
        <v>1334</v>
      </c>
      <c r="G702" s="56" t="s">
        <v>1128</v>
      </c>
      <c r="H702" s="60" t="s">
        <v>1129</v>
      </c>
      <c r="I702" s="61">
        <v>13000</v>
      </c>
      <c r="J702" s="61">
        <f t="shared" si="14"/>
        <v>13000</v>
      </c>
      <c r="K702" s="55" t="s">
        <v>66</v>
      </c>
    </row>
    <row r="703" spans="2:11" ht="63.75">
      <c r="B703" s="63" t="s">
        <v>1126</v>
      </c>
      <c r="C703" s="58">
        <v>20304</v>
      </c>
      <c r="D703" s="62" t="s">
        <v>122</v>
      </c>
      <c r="E703" s="57" t="s">
        <v>76</v>
      </c>
      <c r="F703" s="59" t="s">
        <v>1335</v>
      </c>
      <c r="G703" s="56" t="s">
        <v>1128</v>
      </c>
      <c r="H703" s="60" t="s">
        <v>1129</v>
      </c>
      <c r="I703" s="61">
        <v>17500</v>
      </c>
      <c r="J703" s="61">
        <f t="shared" si="14"/>
        <v>17500</v>
      </c>
      <c r="K703" s="55" t="s">
        <v>66</v>
      </c>
    </row>
    <row r="704" spans="2:11" ht="63.75">
      <c r="B704" s="63" t="s">
        <v>1126</v>
      </c>
      <c r="C704" s="58">
        <v>20304</v>
      </c>
      <c r="D704" s="62" t="s">
        <v>122</v>
      </c>
      <c r="E704" s="57" t="s">
        <v>76</v>
      </c>
      <c r="F704" s="59" t="s">
        <v>1336</v>
      </c>
      <c r="G704" s="56" t="s">
        <v>1128</v>
      </c>
      <c r="H704" s="60" t="s">
        <v>1129</v>
      </c>
      <c r="I704" s="61">
        <v>44000</v>
      </c>
      <c r="J704" s="61">
        <f t="shared" si="14"/>
        <v>44000</v>
      </c>
      <c r="K704" s="55" t="s">
        <v>66</v>
      </c>
    </row>
    <row r="705" spans="2:11" ht="63.75">
      <c r="B705" s="63" t="s">
        <v>1126</v>
      </c>
      <c r="C705" s="58">
        <v>20304</v>
      </c>
      <c r="D705" s="62" t="s">
        <v>122</v>
      </c>
      <c r="E705" s="57" t="s">
        <v>76</v>
      </c>
      <c r="F705" s="59" t="s">
        <v>1337</v>
      </c>
      <c r="G705" s="56" t="s">
        <v>1128</v>
      </c>
      <c r="H705" s="60" t="s">
        <v>1129</v>
      </c>
      <c r="I705" s="61">
        <v>50000</v>
      </c>
      <c r="J705" s="61">
        <f t="shared" si="14"/>
        <v>50000</v>
      </c>
      <c r="K705" s="55" t="s">
        <v>66</v>
      </c>
    </row>
    <row r="706" spans="2:11" ht="63.75">
      <c r="B706" s="63" t="s">
        <v>1126</v>
      </c>
      <c r="C706" s="58">
        <v>20304</v>
      </c>
      <c r="D706" s="62" t="s">
        <v>122</v>
      </c>
      <c r="E706" s="57" t="s">
        <v>76</v>
      </c>
      <c r="F706" s="59" t="s">
        <v>1338</v>
      </c>
      <c r="G706" s="56" t="s">
        <v>1128</v>
      </c>
      <c r="H706" s="60" t="s">
        <v>1129</v>
      </c>
      <c r="I706" s="61">
        <v>64000</v>
      </c>
      <c r="J706" s="61">
        <f t="shared" si="14"/>
        <v>64000</v>
      </c>
      <c r="K706" s="55" t="s">
        <v>66</v>
      </c>
    </row>
    <row r="707" spans="2:11" ht="89.25">
      <c r="B707" s="63" t="s">
        <v>1126</v>
      </c>
      <c r="C707" s="58">
        <v>20304</v>
      </c>
      <c r="D707" s="62" t="s">
        <v>122</v>
      </c>
      <c r="E707" s="57" t="s">
        <v>76</v>
      </c>
      <c r="F707" s="59" t="s">
        <v>1339</v>
      </c>
      <c r="G707" s="56" t="s">
        <v>1128</v>
      </c>
      <c r="H707" s="60" t="s">
        <v>1129</v>
      </c>
      <c r="I707" s="61">
        <v>75000</v>
      </c>
      <c r="J707" s="61">
        <f t="shared" si="14"/>
        <v>75000</v>
      </c>
      <c r="K707" s="55" t="s">
        <v>66</v>
      </c>
    </row>
    <row r="708" spans="2:11" ht="76.5">
      <c r="B708" s="63" t="s">
        <v>1126</v>
      </c>
      <c r="C708" s="58">
        <v>20304</v>
      </c>
      <c r="D708" s="62" t="s">
        <v>122</v>
      </c>
      <c r="E708" s="57" t="s">
        <v>76</v>
      </c>
      <c r="F708" s="59" t="s">
        <v>1550</v>
      </c>
      <c r="G708" s="56" t="s">
        <v>1128</v>
      </c>
      <c r="H708" s="60" t="s">
        <v>1129</v>
      </c>
      <c r="I708" s="61">
        <v>30000</v>
      </c>
      <c r="J708" s="61">
        <f t="shared" si="14"/>
        <v>30000</v>
      </c>
      <c r="K708" s="55" t="s">
        <v>66</v>
      </c>
    </row>
    <row r="709" spans="2:11" ht="76.5">
      <c r="B709" s="63" t="s">
        <v>1126</v>
      </c>
      <c r="C709" s="58">
        <v>20304</v>
      </c>
      <c r="D709" s="62" t="s">
        <v>122</v>
      </c>
      <c r="E709" s="57" t="s">
        <v>76</v>
      </c>
      <c r="F709" s="59" t="s">
        <v>1552</v>
      </c>
      <c r="G709" s="56" t="s">
        <v>1128</v>
      </c>
      <c r="H709" s="60" t="s">
        <v>1129</v>
      </c>
      <c r="I709" s="61">
        <v>115000</v>
      </c>
      <c r="J709" s="61">
        <f t="shared" si="14"/>
        <v>115000</v>
      </c>
      <c r="K709" s="55" t="s">
        <v>66</v>
      </c>
    </row>
    <row r="710" spans="2:11" ht="76.5">
      <c r="B710" s="63" t="s">
        <v>1126</v>
      </c>
      <c r="C710" s="58">
        <v>20304</v>
      </c>
      <c r="D710" s="62" t="s">
        <v>122</v>
      </c>
      <c r="E710" s="57" t="s">
        <v>76</v>
      </c>
      <c r="F710" s="59" t="s">
        <v>1340</v>
      </c>
      <c r="G710" s="56" t="s">
        <v>1128</v>
      </c>
      <c r="H710" s="60" t="s">
        <v>1129</v>
      </c>
      <c r="I710" s="61">
        <v>125000</v>
      </c>
      <c r="J710" s="61">
        <f t="shared" si="14"/>
        <v>125000</v>
      </c>
      <c r="K710" s="55" t="s">
        <v>66</v>
      </c>
    </row>
    <row r="711" spans="2:11" ht="76.5">
      <c r="B711" s="63" t="s">
        <v>1126</v>
      </c>
      <c r="C711" s="58">
        <v>20304</v>
      </c>
      <c r="D711" s="62" t="s">
        <v>122</v>
      </c>
      <c r="E711" s="57" t="s">
        <v>76</v>
      </c>
      <c r="F711" s="59" t="s">
        <v>1341</v>
      </c>
      <c r="G711" s="56" t="s">
        <v>1128</v>
      </c>
      <c r="H711" s="60" t="s">
        <v>1129</v>
      </c>
      <c r="I711" s="61">
        <v>135000</v>
      </c>
      <c r="J711" s="61">
        <f t="shared" si="14"/>
        <v>135000</v>
      </c>
      <c r="K711" s="55" t="s">
        <v>66</v>
      </c>
    </row>
    <row r="712" spans="2:11" ht="76.5">
      <c r="B712" s="63" t="s">
        <v>1126</v>
      </c>
      <c r="C712" s="58">
        <v>20304</v>
      </c>
      <c r="D712" s="62" t="s">
        <v>122</v>
      </c>
      <c r="E712" s="57" t="s">
        <v>76</v>
      </c>
      <c r="F712" s="59" t="s">
        <v>1343</v>
      </c>
      <c r="G712" s="56" t="s">
        <v>1128</v>
      </c>
      <c r="H712" s="60" t="s">
        <v>1129</v>
      </c>
      <c r="I712" s="61">
        <v>160000</v>
      </c>
      <c r="J712" s="61">
        <f t="shared" si="14"/>
        <v>160000</v>
      </c>
      <c r="K712" s="55" t="s">
        <v>66</v>
      </c>
    </row>
    <row r="713" spans="2:11" ht="76.5">
      <c r="B713" s="63" t="s">
        <v>1126</v>
      </c>
      <c r="C713" s="58">
        <v>20304</v>
      </c>
      <c r="D713" s="62" t="s">
        <v>122</v>
      </c>
      <c r="E713" s="57" t="s">
        <v>76</v>
      </c>
      <c r="F713" s="59" t="s">
        <v>1344</v>
      </c>
      <c r="G713" s="56" t="s">
        <v>1128</v>
      </c>
      <c r="H713" s="60" t="s">
        <v>1129</v>
      </c>
      <c r="I713" s="61">
        <v>185000</v>
      </c>
      <c r="J713" s="61">
        <f t="shared" si="14"/>
        <v>185000</v>
      </c>
      <c r="K713" s="55" t="s">
        <v>66</v>
      </c>
    </row>
    <row r="714" spans="2:11" ht="76.5">
      <c r="B714" s="63" t="s">
        <v>1126</v>
      </c>
      <c r="C714" s="58">
        <v>20304</v>
      </c>
      <c r="D714" s="62" t="s">
        <v>122</v>
      </c>
      <c r="E714" s="57" t="s">
        <v>76</v>
      </c>
      <c r="F714" s="59" t="s">
        <v>1345</v>
      </c>
      <c r="G714" s="56" t="s">
        <v>1128</v>
      </c>
      <c r="H714" s="60" t="s">
        <v>1129</v>
      </c>
      <c r="I714" s="61">
        <v>230000</v>
      </c>
      <c r="J714" s="61">
        <f t="shared" si="14"/>
        <v>230000</v>
      </c>
      <c r="K714" s="55" t="s">
        <v>66</v>
      </c>
    </row>
    <row r="715" spans="2:11" ht="76.5">
      <c r="B715" s="63" t="s">
        <v>1126</v>
      </c>
      <c r="C715" s="58">
        <v>20304</v>
      </c>
      <c r="D715" s="62" t="s">
        <v>122</v>
      </c>
      <c r="E715" s="57" t="s">
        <v>76</v>
      </c>
      <c r="F715" s="59" t="s">
        <v>1346</v>
      </c>
      <c r="G715" s="56" t="s">
        <v>1128</v>
      </c>
      <c r="H715" s="60" t="s">
        <v>1129</v>
      </c>
      <c r="I715" s="61">
        <v>270000</v>
      </c>
      <c r="J715" s="61">
        <f t="shared" si="14"/>
        <v>270000</v>
      </c>
      <c r="K715" s="55" t="s">
        <v>66</v>
      </c>
    </row>
    <row r="716" spans="2:11" ht="76.5">
      <c r="B716" s="63" t="s">
        <v>1126</v>
      </c>
      <c r="C716" s="58">
        <v>20304</v>
      </c>
      <c r="D716" s="62" t="s">
        <v>122</v>
      </c>
      <c r="E716" s="57" t="s">
        <v>76</v>
      </c>
      <c r="F716" s="59" t="s">
        <v>1347</v>
      </c>
      <c r="G716" s="56" t="s">
        <v>1128</v>
      </c>
      <c r="H716" s="60" t="s">
        <v>1129</v>
      </c>
      <c r="I716" s="61">
        <v>350000</v>
      </c>
      <c r="J716" s="61">
        <f t="shared" si="14"/>
        <v>350000</v>
      </c>
      <c r="K716" s="55" t="s">
        <v>66</v>
      </c>
    </row>
    <row r="717" spans="2:11" ht="76.5">
      <c r="B717" s="63" t="s">
        <v>1126</v>
      </c>
      <c r="C717" s="58">
        <v>20304</v>
      </c>
      <c r="D717" s="62" t="s">
        <v>122</v>
      </c>
      <c r="E717" s="57" t="s">
        <v>76</v>
      </c>
      <c r="F717" s="59" t="s">
        <v>1554</v>
      </c>
      <c r="G717" s="56" t="s">
        <v>1128</v>
      </c>
      <c r="H717" s="60" t="s">
        <v>1129</v>
      </c>
      <c r="I717" s="61">
        <v>475000</v>
      </c>
      <c r="J717" s="61">
        <f t="shared" si="14"/>
        <v>475000</v>
      </c>
      <c r="K717" s="55" t="s">
        <v>66</v>
      </c>
    </row>
    <row r="718" spans="2:11" ht="76.5">
      <c r="B718" s="63" t="s">
        <v>1126</v>
      </c>
      <c r="C718" s="58">
        <v>20304</v>
      </c>
      <c r="D718" s="62" t="s">
        <v>122</v>
      </c>
      <c r="E718" s="57" t="s">
        <v>76</v>
      </c>
      <c r="F718" s="59" t="s">
        <v>1678</v>
      </c>
      <c r="G718" s="56" t="s">
        <v>1128</v>
      </c>
      <c r="H718" s="60" t="s">
        <v>1129</v>
      </c>
      <c r="I718" s="61">
        <v>225000</v>
      </c>
      <c r="J718" s="61">
        <f t="shared" si="14"/>
        <v>225000</v>
      </c>
      <c r="K718" s="55" t="s">
        <v>66</v>
      </c>
    </row>
    <row r="719" spans="2:11" ht="76.5">
      <c r="B719" s="63" t="s">
        <v>1126</v>
      </c>
      <c r="C719" s="58">
        <v>20304</v>
      </c>
      <c r="D719" s="62" t="s">
        <v>122</v>
      </c>
      <c r="E719" s="57" t="s">
        <v>76</v>
      </c>
      <c r="F719" s="59" t="s">
        <v>1679</v>
      </c>
      <c r="G719" s="56" t="s">
        <v>1128</v>
      </c>
      <c r="H719" s="60" t="s">
        <v>1129</v>
      </c>
      <c r="I719" s="61">
        <v>255000</v>
      </c>
      <c r="J719" s="61">
        <f t="shared" si="14"/>
        <v>255000</v>
      </c>
      <c r="K719" s="55" t="s">
        <v>66</v>
      </c>
    </row>
    <row r="720" spans="2:11" ht="76.5">
      <c r="B720" s="63" t="s">
        <v>1126</v>
      </c>
      <c r="C720" s="58">
        <v>20304</v>
      </c>
      <c r="D720" s="62" t="s">
        <v>122</v>
      </c>
      <c r="E720" s="57" t="s">
        <v>76</v>
      </c>
      <c r="F720" s="59" t="s">
        <v>1348</v>
      </c>
      <c r="G720" s="56" t="s">
        <v>1128</v>
      </c>
      <c r="H720" s="60" t="s">
        <v>1129</v>
      </c>
      <c r="I720" s="61">
        <v>275000</v>
      </c>
      <c r="J720" s="61">
        <f t="shared" si="14"/>
        <v>275000</v>
      </c>
      <c r="K720" s="55" t="s">
        <v>66</v>
      </c>
    </row>
    <row r="721" spans="2:11" ht="76.5">
      <c r="B721" s="63" t="s">
        <v>1126</v>
      </c>
      <c r="C721" s="58">
        <v>20304</v>
      </c>
      <c r="D721" s="62" t="s">
        <v>122</v>
      </c>
      <c r="E721" s="57" t="s">
        <v>76</v>
      </c>
      <c r="F721" s="59" t="s">
        <v>1557</v>
      </c>
      <c r="G721" s="56" t="s">
        <v>1128</v>
      </c>
      <c r="H721" s="60" t="s">
        <v>1129</v>
      </c>
      <c r="I721" s="61">
        <v>320000</v>
      </c>
      <c r="J721" s="61">
        <f t="shared" si="14"/>
        <v>320000</v>
      </c>
      <c r="K721" s="55" t="s">
        <v>66</v>
      </c>
    </row>
    <row r="722" spans="2:11" ht="89.25">
      <c r="B722" s="63" t="s">
        <v>1126</v>
      </c>
      <c r="C722" s="58">
        <v>20304</v>
      </c>
      <c r="D722" s="62" t="s">
        <v>122</v>
      </c>
      <c r="E722" s="57" t="s">
        <v>76</v>
      </c>
      <c r="F722" s="59" t="s">
        <v>1558</v>
      </c>
      <c r="G722" s="56" t="s">
        <v>1128</v>
      </c>
      <c r="H722" s="60" t="s">
        <v>1129</v>
      </c>
      <c r="I722" s="61">
        <v>370000</v>
      </c>
      <c r="J722" s="61">
        <f t="shared" si="14"/>
        <v>370000</v>
      </c>
      <c r="K722" s="55" t="s">
        <v>66</v>
      </c>
    </row>
    <row r="723" spans="2:11" ht="76.5">
      <c r="B723" s="63" t="s">
        <v>1126</v>
      </c>
      <c r="C723" s="58">
        <v>20304</v>
      </c>
      <c r="D723" s="62" t="s">
        <v>122</v>
      </c>
      <c r="E723" s="57" t="s">
        <v>76</v>
      </c>
      <c r="F723" s="59" t="s">
        <v>1559</v>
      </c>
      <c r="G723" s="56" t="s">
        <v>1128</v>
      </c>
      <c r="H723" s="60" t="s">
        <v>1129</v>
      </c>
      <c r="I723" s="61">
        <v>380000</v>
      </c>
      <c r="J723" s="61">
        <f t="shared" si="14"/>
        <v>380000</v>
      </c>
      <c r="K723" s="55" t="s">
        <v>66</v>
      </c>
    </row>
    <row r="724" spans="2:11" ht="76.5">
      <c r="B724" s="63" t="s">
        <v>1126</v>
      </c>
      <c r="C724" s="58">
        <v>20304</v>
      </c>
      <c r="D724" s="62" t="s">
        <v>122</v>
      </c>
      <c r="E724" s="57" t="s">
        <v>76</v>
      </c>
      <c r="F724" s="59" t="s">
        <v>1560</v>
      </c>
      <c r="G724" s="56" t="s">
        <v>1128</v>
      </c>
      <c r="H724" s="60" t="s">
        <v>1129</v>
      </c>
      <c r="I724" s="61">
        <v>420000</v>
      </c>
      <c r="J724" s="61">
        <f t="shared" si="14"/>
        <v>420000</v>
      </c>
      <c r="K724" s="55" t="s">
        <v>66</v>
      </c>
    </row>
    <row r="725" spans="2:11" ht="76.5">
      <c r="B725" s="63" t="s">
        <v>1126</v>
      </c>
      <c r="C725" s="58">
        <v>20304</v>
      </c>
      <c r="D725" s="62" t="s">
        <v>122</v>
      </c>
      <c r="E725" s="57" t="s">
        <v>76</v>
      </c>
      <c r="F725" s="59" t="s">
        <v>1561</v>
      </c>
      <c r="G725" s="56" t="s">
        <v>1128</v>
      </c>
      <c r="H725" s="60" t="s">
        <v>1129</v>
      </c>
      <c r="I725" s="61">
        <v>450000</v>
      </c>
      <c r="J725" s="61">
        <f t="shared" si="14"/>
        <v>450000</v>
      </c>
      <c r="K725" s="55" t="s">
        <v>66</v>
      </c>
    </row>
    <row r="726" spans="2:11" ht="76.5">
      <c r="B726" s="63" t="s">
        <v>1126</v>
      </c>
      <c r="C726" s="58">
        <v>20304</v>
      </c>
      <c r="D726" s="62" t="s">
        <v>122</v>
      </c>
      <c r="E726" s="57" t="s">
        <v>76</v>
      </c>
      <c r="F726" s="59" t="s">
        <v>1349</v>
      </c>
      <c r="G726" s="56" t="s">
        <v>1128</v>
      </c>
      <c r="H726" s="60" t="s">
        <v>1129</v>
      </c>
      <c r="I726" s="61">
        <v>550000</v>
      </c>
      <c r="J726" s="61">
        <f t="shared" si="14"/>
        <v>550000</v>
      </c>
      <c r="K726" s="55" t="s">
        <v>66</v>
      </c>
    </row>
    <row r="727" spans="2:11" ht="76.5">
      <c r="B727" s="63" t="s">
        <v>1126</v>
      </c>
      <c r="C727" s="58">
        <v>20304</v>
      </c>
      <c r="D727" s="62" t="s">
        <v>122</v>
      </c>
      <c r="E727" s="57" t="s">
        <v>76</v>
      </c>
      <c r="F727" s="59" t="s">
        <v>1350</v>
      </c>
      <c r="G727" s="56" t="s">
        <v>1128</v>
      </c>
      <c r="H727" s="60" t="s">
        <v>1129</v>
      </c>
      <c r="I727" s="61">
        <v>650000</v>
      </c>
      <c r="J727" s="61">
        <f t="shared" si="14"/>
        <v>650000</v>
      </c>
      <c r="K727" s="55" t="s">
        <v>66</v>
      </c>
    </row>
    <row r="728" spans="2:11" ht="76.5">
      <c r="B728" s="63" t="s">
        <v>1126</v>
      </c>
      <c r="C728" s="58">
        <v>20304</v>
      </c>
      <c r="D728" s="62" t="s">
        <v>122</v>
      </c>
      <c r="E728" s="57" t="s">
        <v>76</v>
      </c>
      <c r="F728" s="59" t="s">
        <v>1562</v>
      </c>
      <c r="G728" s="56" t="s">
        <v>1128</v>
      </c>
      <c r="H728" s="60" t="s">
        <v>1129</v>
      </c>
      <c r="I728" s="61">
        <v>725000</v>
      </c>
      <c r="J728" s="61">
        <f t="shared" si="14"/>
        <v>725000</v>
      </c>
      <c r="K728" s="55" t="s">
        <v>66</v>
      </c>
    </row>
    <row r="729" spans="2:11" ht="76.5">
      <c r="B729" s="63" t="s">
        <v>1126</v>
      </c>
      <c r="C729" s="58">
        <v>20304</v>
      </c>
      <c r="D729" s="62" t="s">
        <v>122</v>
      </c>
      <c r="E729" s="57" t="s">
        <v>76</v>
      </c>
      <c r="F729" s="59" t="s">
        <v>1563</v>
      </c>
      <c r="G729" s="56" t="s">
        <v>1128</v>
      </c>
      <c r="H729" s="60" t="s">
        <v>1129</v>
      </c>
      <c r="I729" s="61">
        <v>780000</v>
      </c>
      <c r="J729" s="61">
        <f t="shared" si="14"/>
        <v>780000</v>
      </c>
      <c r="K729" s="55" t="s">
        <v>66</v>
      </c>
    </row>
    <row r="730" spans="2:11" ht="76.5">
      <c r="B730" s="63" t="s">
        <v>1126</v>
      </c>
      <c r="C730" s="58">
        <v>20304</v>
      </c>
      <c r="D730" s="62" t="s">
        <v>122</v>
      </c>
      <c r="E730" s="57" t="s">
        <v>76</v>
      </c>
      <c r="F730" s="59" t="s">
        <v>1564</v>
      </c>
      <c r="G730" s="56" t="s">
        <v>1128</v>
      </c>
      <c r="H730" s="60" t="s">
        <v>1129</v>
      </c>
      <c r="I730" s="61">
        <v>825000</v>
      </c>
      <c r="J730" s="61">
        <f t="shared" si="14"/>
        <v>825000</v>
      </c>
      <c r="K730" s="55" t="s">
        <v>66</v>
      </c>
    </row>
    <row r="731" spans="2:11" ht="89.25">
      <c r="B731" s="63" t="s">
        <v>1126</v>
      </c>
      <c r="C731" s="58">
        <v>20304</v>
      </c>
      <c r="D731" s="62" t="s">
        <v>122</v>
      </c>
      <c r="E731" s="57" t="s">
        <v>76</v>
      </c>
      <c r="F731" s="59" t="s">
        <v>1565</v>
      </c>
      <c r="G731" s="56" t="s">
        <v>1128</v>
      </c>
      <c r="H731" s="60" t="s">
        <v>1129</v>
      </c>
      <c r="I731" s="61">
        <v>850000</v>
      </c>
      <c r="J731" s="61">
        <f t="shared" si="14"/>
        <v>850000</v>
      </c>
      <c r="K731" s="55" t="s">
        <v>66</v>
      </c>
    </row>
    <row r="732" spans="2:11" ht="76.5">
      <c r="B732" s="63" t="s">
        <v>1126</v>
      </c>
      <c r="C732" s="58">
        <v>20304</v>
      </c>
      <c r="D732" s="62" t="s">
        <v>122</v>
      </c>
      <c r="E732" s="57" t="s">
        <v>76</v>
      </c>
      <c r="F732" s="59" t="s">
        <v>1566</v>
      </c>
      <c r="G732" s="56" t="s">
        <v>1128</v>
      </c>
      <c r="H732" s="60" t="s">
        <v>1129</v>
      </c>
      <c r="I732" s="61">
        <v>950000</v>
      </c>
      <c r="J732" s="61">
        <f t="shared" si="14"/>
        <v>950000</v>
      </c>
      <c r="K732" s="55" t="s">
        <v>66</v>
      </c>
    </row>
    <row r="733" spans="2:11" ht="76.5">
      <c r="B733" s="63" t="s">
        <v>1126</v>
      </c>
      <c r="C733" s="58">
        <v>20304</v>
      </c>
      <c r="D733" s="62" t="s">
        <v>137</v>
      </c>
      <c r="E733" s="57" t="s">
        <v>76</v>
      </c>
      <c r="F733" s="59" t="s">
        <v>1351</v>
      </c>
      <c r="G733" s="56" t="s">
        <v>1128</v>
      </c>
      <c r="H733" s="60" t="s">
        <v>1129</v>
      </c>
      <c r="I733" s="61">
        <v>35000</v>
      </c>
      <c r="J733" s="61">
        <f t="shared" si="14"/>
        <v>35000</v>
      </c>
      <c r="K733" s="55" t="s">
        <v>66</v>
      </c>
    </row>
    <row r="734" spans="2:11" ht="89.25">
      <c r="B734" s="63" t="s">
        <v>1126</v>
      </c>
      <c r="C734" s="58">
        <v>20304</v>
      </c>
      <c r="D734" s="62" t="s">
        <v>137</v>
      </c>
      <c r="E734" s="57" t="s">
        <v>76</v>
      </c>
      <c r="F734" s="59" t="s">
        <v>1567</v>
      </c>
      <c r="G734" s="56" t="s">
        <v>1128</v>
      </c>
      <c r="H734" s="60" t="s">
        <v>1129</v>
      </c>
      <c r="I734" s="61">
        <v>85000</v>
      </c>
      <c r="J734" s="61">
        <f t="shared" si="14"/>
        <v>85000</v>
      </c>
      <c r="K734" s="55" t="s">
        <v>66</v>
      </c>
    </row>
    <row r="735" spans="2:11" ht="76.5">
      <c r="B735" s="63" t="s">
        <v>1126</v>
      </c>
      <c r="C735" s="58">
        <v>20304</v>
      </c>
      <c r="D735" s="62" t="s">
        <v>137</v>
      </c>
      <c r="E735" s="57" t="s">
        <v>76</v>
      </c>
      <c r="F735" s="59" t="s">
        <v>1353</v>
      </c>
      <c r="G735" s="56" t="s">
        <v>1128</v>
      </c>
      <c r="H735" s="60" t="s">
        <v>1129</v>
      </c>
      <c r="I735" s="61">
        <v>85000</v>
      </c>
      <c r="J735" s="61">
        <f t="shared" si="14"/>
        <v>85000</v>
      </c>
      <c r="K735" s="55" t="s">
        <v>66</v>
      </c>
    </row>
    <row r="736" spans="2:11" ht="89.25">
      <c r="B736" s="63" t="s">
        <v>1126</v>
      </c>
      <c r="C736" s="58">
        <v>20304</v>
      </c>
      <c r="D736" s="62" t="s">
        <v>137</v>
      </c>
      <c r="E736" s="57" t="s">
        <v>76</v>
      </c>
      <c r="F736" s="59" t="s">
        <v>1680</v>
      </c>
      <c r="G736" s="56" t="s">
        <v>1128</v>
      </c>
      <c r="H736" s="60" t="s">
        <v>1129</v>
      </c>
      <c r="I736" s="61">
        <v>115000</v>
      </c>
      <c r="J736" s="61">
        <f t="shared" si="14"/>
        <v>115000</v>
      </c>
      <c r="K736" s="55" t="s">
        <v>66</v>
      </c>
    </row>
    <row r="737" spans="2:11" ht="89.25">
      <c r="B737" s="63" t="s">
        <v>1126</v>
      </c>
      <c r="C737" s="58">
        <v>20304</v>
      </c>
      <c r="D737" s="62" t="s">
        <v>137</v>
      </c>
      <c r="E737" s="57" t="s">
        <v>76</v>
      </c>
      <c r="F737" s="59" t="s">
        <v>1569</v>
      </c>
      <c r="G737" s="56" t="s">
        <v>1128</v>
      </c>
      <c r="H737" s="60" t="s">
        <v>1129</v>
      </c>
      <c r="I737" s="61">
        <v>115000</v>
      </c>
      <c r="J737" s="61">
        <f t="shared" si="14"/>
        <v>115000</v>
      </c>
      <c r="K737" s="55" t="s">
        <v>66</v>
      </c>
    </row>
    <row r="738" spans="2:11" ht="76.5">
      <c r="B738" s="63" t="s">
        <v>1126</v>
      </c>
      <c r="C738" s="58">
        <v>20304</v>
      </c>
      <c r="D738" s="62" t="s">
        <v>137</v>
      </c>
      <c r="E738" s="57" t="s">
        <v>76</v>
      </c>
      <c r="F738" s="59" t="s">
        <v>1354</v>
      </c>
      <c r="G738" s="56" t="s">
        <v>1128</v>
      </c>
      <c r="H738" s="60" t="s">
        <v>1129</v>
      </c>
      <c r="I738" s="61">
        <v>115000</v>
      </c>
      <c r="J738" s="61">
        <f t="shared" si="14"/>
        <v>115000</v>
      </c>
      <c r="K738" s="55" t="s">
        <v>66</v>
      </c>
    </row>
    <row r="739" spans="2:11" ht="76.5">
      <c r="B739" s="63" t="s">
        <v>1126</v>
      </c>
      <c r="C739" s="58">
        <v>20304</v>
      </c>
      <c r="D739" s="62" t="s">
        <v>137</v>
      </c>
      <c r="E739" s="57" t="s">
        <v>76</v>
      </c>
      <c r="F739" s="59" t="s">
        <v>1681</v>
      </c>
      <c r="G739" s="56" t="s">
        <v>1128</v>
      </c>
      <c r="H739" s="60" t="s">
        <v>1129</v>
      </c>
      <c r="I739" s="61">
        <v>130000</v>
      </c>
      <c r="J739" s="61">
        <f t="shared" si="14"/>
        <v>130000</v>
      </c>
      <c r="K739" s="55" t="s">
        <v>66</v>
      </c>
    </row>
    <row r="740" spans="2:11" ht="76.5">
      <c r="B740" s="63" t="s">
        <v>1126</v>
      </c>
      <c r="C740" s="58">
        <v>20304</v>
      </c>
      <c r="D740" s="62" t="s">
        <v>137</v>
      </c>
      <c r="E740" s="57" t="s">
        <v>76</v>
      </c>
      <c r="F740" s="59" t="s">
        <v>1571</v>
      </c>
      <c r="G740" s="56" t="s">
        <v>1128</v>
      </c>
      <c r="H740" s="60" t="s">
        <v>1129</v>
      </c>
      <c r="I740" s="61">
        <v>165000</v>
      </c>
      <c r="J740" s="61">
        <f t="shared" si="14"/>
        <v>165000</v>
      </c>
      <c r="K740" s="55" t="s">
        <v>66</v>
      </c>
    </row>
    <row r="741" spans="2:11" ht="89.25">
      <c r="B741" s="63" t="s">
        <v>1126</v>
      </c>
      <c r="C741" s="58">
        <v>20304</v>
      </c>
      <c r="D741" s="62" t="s">
        <v>137</v>
      </c>
      <c r="E741" s="57" t="s">
        <v>76</v>
      </c>
      <c r="F741" s="59" t="s">
        <v>1682</v>
      </c>
      <c r="G741" s="56" t="s">
        <v>1128</v>
      </c>
      <c r="H741" s="60" t="s">
        <v>1129</v>
      </c>
      <c r="I741" s="61">
        <v>165000</v>
      </c>
      <c r="J741" s="61">
        <f t="shared" si="14"/>
        <v>165000</v>
      </c>
      <c r="K741" s="55" t="s">
        <v>66</v>
      </c>
    </row>
    <row r="742" spans="2:11" ht="89.25">
      <c r="B742" s="63" t="s">
        <v>1126</v>
      </c>
      <c r="C742" s="58">
        <v>20304</v>
      </c>
      <c r="D742" s="62" t="s">
        <v>137</v>
      </c>
      <c r="E742" s="57" t="s">
        <v>76</v>
      </c>
      <c r="F742" s="59" t="s">
        <v>1573</v>
      </c>
      <c r="G742" s="56" t="s">
        <v>1128</v>
      </c>
      <c r="H742" s="60" t="s">
        <v>1129</v>
      </c>
      <c r="I742" s="61">
        <v>165000</v>
      </c>
      <c r="J742" s="61">
        <f t="shared" si="14"/>
        <v>165000</v>
      </c>
      <c r="K742" s="55" t="s">
        <v>66</v>
      </c>
    </row>
    <row r="743" spans="2:11" ht="76.5">
      <c r="B743" s="63" t="s">
        <v>1126</v>
      </c>
      <c r="C743" s="58">
        <v>20304</v>
      </c>
      <c r="D743" s="62" t="s">
        <v>137</v>
      </c>
      <c r="E743" s="57" t="s">
        <v>76</v>
      </c>
      <c r="F743" s="59" t="s">
        <v>1355</v>
      </c>
      <c r="G743" s="56" t="s">
        <v>1128</v>
      </c>
      <c r="H743" s="60" t="s">
        <v>1129</v>
      </c>
      <c r="I743" s="61">
        <v>165000</v>
      </c>
      <c r="J743" s="61">
        <f t="shared" si="14"/>
        <v>165000</v>
      </c>
      <c r="K743" s="55" t="s">
        <v>66</v>
      </c>
    </row>
    <row r="744" spans="2:11" ht="114.75">
      <c r="B744" s="63" t="s">
        <v>1126</v>
      </c>
      <c r="C744" s="58">
        <v>20304</v>
      </c>
      <c r="D744" s="62" t="s">
        <v>137</v>
      </c>
      <c r="E744" s="57" t="s">
        <v>76</v>
      </c>
      <c r="F744" s="59" t="s">
        <v>1683</v>
      </c>
      <c r="G744" s="56" t="s">
        <v>1128</v>
      </c>
      <c r="H744" s="60" t="s">
        <v>1129</v>
      </c>
      <c r="I744" s="61">
        <v>225000</v>
      </c>
      <c r="J744" s="61">
        <f t="shared" si="14"/>
        <v>225000</v>
      </c>
      <c r="K744" s="55" t="s">
        <v>66</v>
      </c>
    </row>
    <row r="745" spans="2:11" ht="114.75">
      <c r="B745" s="63" t="s">
        <v>1126</v>
      </c>
      <c r="C745" s="58">
        <v>20304</v>
      </c>
      <c r="D745" s="62" t="s">
        <v>137</v>
      </c>
      <c r="E745" s="57" t="s">
        <v>76</v>
      </c>
      <c r="F745" s="59" t="s">
        <v>1684</v>
      </c>
      <c r="G745" s="56" t="s">
        <v>1128</v>
      </c>
      <c r="H745" s="60" t="s">
        <v>1129</v>
      </c>
      <c r="I745" s="61">
        <v>45000</v>
      </c>
      <c r="J745" s="61">
        <f t="shared" si="14"/>
        <v>45000</v>
      </c>
      <c r="K745" s="55" t="s">
        <v>66</v>
      </c>
    </row>
    <row r="746" spans="2:11" ht="114.75">
      <c r="B746" s="63" t="s">
        <v>1126</v>
      </c>
      <c r="C746" s="58">
        <v>20304</v>
      </c>
      <c r="D746" s="62" t="s">
        <v>137</v>
      </c>
      <c r="E746" s="57" t="s">
        <v>76</v>
      </c>
      <c r="F746" s="59" t="s">
        <v>1685</v>
      </c>
      <c r="G746" s="56" t="s">
        <v>1128</v>
      </c>
      <c r="H746" s="60" t="s">
        <v>1129</v>
      </c>
      <c r="I746" s="61">
        <v>45000</v>
      </c>
      <c r="J746" s="61">
        <f t="shared" si="14"/>
        <v>45000</v>
      </c>
      <c r="K746" s="55" t="s">
        <v>66</v>
      </c>
    </row>
    <row r="747" spans="2:11" ht="114.75">
      <c r="B747" s="63" t="s">
        <v>1126</v>
      </c>
      <c r="C747" s="58">
        <v>20304</v>
      </c>
      <c r="D747" s="62" t="s">
        <v>137</v>
      </c>
      <c r="E747" s="57" t="s">
        <v>76</v>
      </c>
      <c r="F747" s="59" t="s">
        <v>1686</v>
      </c>
      <c r="G747" s="56" t="s">
        <v>1128</v>
      </c>
      <c r="H747" s="60" t="s">
        <v>1129</v>
      </c>
      <c r="I747" s="61">
        <v>45000</v>
      </c>
      <c r="J747" s="61">
        <f t="shared" si="14"/>
        <v>45000</v>
      </c>
      <c r="K747" s="55" t="s">
        <v>66</v>
      </c>
    </row>
    <row r="748" spans="2:11" ht="114.75">
      <c r="B748" s="63" t="s">
        <v>1126</v>
      </c>
      <c r="C748" s="58">
        <v>20304</v>
      </c>
      <c r="D748" s="62" t="s">
        <v>137</v>
      </c>
      <c r="E748" s="57" t="s">
        <v>76</v>
      </c>
      <c r="F748" s="59" t="s">
        <v>1687</v>
      </c>
      <c r="G748" s="56" t="s">
        <v>1128</v>
      </c>
      <c r="H748" s="60" t="s">
        <v>1129</v>
      </c>
      <c r="I748" s="61">
        <v>45000</v>
      </c>
      <c r="J748" s="61">
        <f t="shared" si="14"/>
        <v>45000</v>
      </c>
      <c r="K748" s="55" t="s">
        <v>66</v>
      </c>
    </row>
    <row r="749" spans="2:11" ht="127.5">
      <c r="B749" s="63" t="s">
        <v>1126</v>
      </c>
      <c r="C749" s="58">
        <v>20304</v>
      </c>
      <c r="D749" s="62" t="s">
        <v>137</v>
      </c>
      <c r="E749" s="57" t="s">
        <v>76</v>
      </c>
      <c r="F749" s="59" t="s">
        <v>1688</v>
      </c>
      <c r="G749" s="56" t="s">
        <v>1128</v>
      </c>
      <c r="H749" s="60" t="s">
        <v>1129</v>
      </c>
      <c r="I749" s="61">
        <v>65000</v>
      </c>
      <c r="J749" s="61">
        <f t="shared" si="14"/>
        <v>65000</v>
      </c>
      <c r="K749" s="55" t="s">
        <v>66</v>
      </c>
    </row>
    <row r="750" spans="2:11" ht="114.75">
      <c r="B750" s="63" t="s">
        <v>1126</v>
      </c>
      <c r="C750" s="58">
        <v>20304</v>
      </c>
      <c r="D750" s="62" t="s">
        <v>137</v>
      </c>
      <c r="E750" s="57" t="s">
        <v>76</v>
      </c>
      <c r="F750" s="59" t="s">
        <v>1689</v>
      </c>
      <c r="G750" s="56" t="s">
        <v>1128</v>
      </c>
      <c r="H750" s="60" t="s">
        <v>1129</v>
      </c>
      <c r="I750" s="61">
        <v>65000</v>
      </c>
      <c r="J750" s="61">
        <f t="shared" si="14"/>
        <v>65000</v>
      </c>
      <c r="K750" s="55" t="s">
        <v>66</v>
      </c>
    </row>
    <row r="751" spans="2:11" ht="127.5">
      <c r="B751" s="63" t="s">
        <v>1126</v>
      </c>
      <c r="C751" s="58">
        <v>20304</v>
      </c>
      <c r="D751" s="62" t="s">
        <v>137</v>
      </c>
      <c r="E751" s="57" t="s">
        <v>76</v>
      </c>
      <c r="F751" s="59" t="s">
        <v>1690</v>
      </c>
      <c r="G751" s="56" t="s">
        <v>1128</v>
      </c>
      <c r="H751" s="60" t="s">
        <v>1129</v>
      </c>
      <c r="I751" s="61">
        <v>65000</v>
      </c>
      <c r="J751" s="61">
        <f t="shared" si="14"/>
        <v>65000</v>
      </c>
      <c r="K751" s="55" t="s">
        <v>66</v>
      </c>
    </row>
    <row r="752" spans="2:11" ht="114.75">
      <c r="B752" s="63" t="s">
        <v>1126</v>
      </c>
      <c r="C752" s="58">
        <v>20304</v>
      </c>
      <c r="D752" s="62" t="s">
        <v>137</v>
      </c>
      <c r="E752" s="57" t="s">
        <v>76</v>
      </c>
      <c r="F752" s="59" t="s">
        <v>1691</v>
      </c>
      <c r="G752" s="56" t="s">
        <v>1128</v>
      </c>
      <c r="H752" s="60" t="s">
        <v>1129</v>
      </c>
      <c r="I752" s="61">
        <v>65000</v>
      </c>
      <c r="J752" s="61">
        <f t="shared" si="14"/>
        <v>65000</v>
      </c>
      <c r="K752" s="55" t="s">
        <v>66</v>
      </c>
    </row>
    <row r="753" spans="2:11" ht="114.75">
      <c r="B753" s="63" t="s">
        <v>1126</v>
      </c>
      <c r="C753" s="58">
        <v>20304</v>
      </c>
      <c r="D753" s="62" t="s">
        <v>137</v>
      </c>
      <c r="E753" s="57" t="s">
        <v>76</v>
      </c>
      <c r="F753" s="59" t="s">
        <v>1692</v>
      </c>
      <c r="G753" s="56" t="s">
        <v>1128</v>
      </c>
      <c r="H753" s="60" t="s">
        <v>1129</v>
      </c>
      <c r="I753" s="61">
        <v>85000</v>
      </c>
      <c r="J753" s="61">
        <f t="shared" si="14"/>
        <v>85000</v>
      </c>
      <c r="K753" s="55" t="s">
        <v>66</v>
      </c>
    </row>
    <row r="754" spans="2:11" ht="114.75">
      <c r="B754" s="63" t="s">
        <v>1126</v>
      </c>
      <c r="C754" s="58">
        <v>20304</v>
      </c>
      <c r="D754" s="62" t="s">
        <v>137</v>
      </c>
      <c r="E754" s="57" t="s">
        <v>76</v>
      </c>
      <c r="F754" s="59" t="s">
        <v>1693</v>
      </c>
      <c r="G754" s="56" t="s">
        <v>1128</v>
      </c>
      <c r="H754" s="60" t="s">
        <v>1129</v>
      </c>
      <c r="I754" s="61">
        <v>85000</v>
      </c>
      <c r="J754" s="61">
        <f t="shared" si="14"/>
        <v>85000</v>
      </c>
      <c r="K754" s="55" t="s">
        <v>66</v>
      </c>
    </row>
    <row r="755" spans="2:11" ht="114.75">
      <c r="B755" s="63" t="s">
        <v>1126</v>
      </c>
      <c r="C755" s="58">
        <v>20304</v>
      </c>
      <c r="D755" s="62" t="s">
        <v>137</v>
      </c>
      <c r="E755" s="57" t="s">
        <v>76</v>
      </c>
      <c r="F755" s="59" t="s">
        <v>1694</v>
      </c>
      <c r="G755" s="56" t="s">
        <v>1128</v>
      </c>
      <c r="H755" s="60" t="s">
        <v>1129</v>
      </c>
      <c r="I755" s="61">
        <v>95000</v>
      </c>
      <c r="J755" s="61">
        <f t="shared" si="14"/>
        <v>95000</v>
      </c>
      <c r="K755" s="55" t="s">
        <v>66</v>
      </c>
    </row>
    <row r="756" spans="2:11" ht="114.75">
      <c r="B756" s="63" t="s">
        <v>1126</v>
      </c>
      <c r="C756" s="58">
        <v>20304</v>
      </c>
      <c r="D756" s="62" t="s">
        <v>137</v>
      </c>
      <c r="E756" s="57" t="s">
        <v>76</v>
      </c>
      <c r="F756" s="59" t="s">
        <v>1695</v>
      </c>
      <c r="G756" s="56" t="s">
        <v>1128</v>
      </c>
      <c r="H756" s="60" t="s">
        <v>1129</v>
      </c>
      <c r="I756" s="61">
        <v>95000</v>
      </c>
      <c r="J756" s="61">
        <f t="shared" si="14"/>
        <v>95000</v>
      </c>
      <c r="K756" s="55" t="s">
        <v>66</v>
      </c>
    </row>
    <row r="757" spans="2:11" ht="89.25">
      <c r="B757" s="63" t="s">
        <v>1126</v>
      </c>
      <c r="C757" s="58">
        <v>20304</v>
      </c>
      <c r="D757" s="62" t="s">
        <v>137</v>
      </c>
      <c r="E757" s="57" t="s">
        <v>76</v>
      </c>
      <c r="F757" s="59" t="s">
        <v>1696</v>
      </c>
      <c r="G757" s="56" t="s">
        <v>1128</v>
      </c>
      <c r="H757" s="60" t="s">
        <v>1129</v>
      </c>
      <c r="I757" s="61">
        <v>95000</v>
      </c>
      <c r="J757" s="61">
        <f t="shared" si="14"/>
        <v>95000</v>
      </c>
      <c r="K757" s="55" t="s">
        <v>66</v>
      </c>
    </row>
    <row r="758" spans="2:11" ht="89.25">
      <c r="B758" s="63" t="s">
        <v>1126</v>
      </c>
      <c r="C758" s="58">
        <v>20304</v>
      </c>
      <c r="D758" s="62" t="s">
        <v>137</v>
      </c>
      <c r="E758" s="57" t="s">
        <v>76</v>
      </c>
      <c r="F758" s="59" t="s">
        <v>1697</v>
      </c>
      <c r="G758" s="56" t="s">
        <v>1128</v>
      </c>
      <c r="H758" s="60" t="s">
        <v>1129</v>
      </c>
      <c r="I758" s="61">
        <v>65000</v>
      </c>
      <c r="J758" s="61">
        <f t="shared" si="14"/>
        <v>65000</v>
      </c>
      <c r="K758" s="55" t="s">
        <v>66</v>
      </c>
    </row>
    <row r="759" spans="2:11" ht="102">
      <c r="B759" s="63" t="s">
        <v>1126</v>
      </c>
      <c r="C759" s="58">
        <v>20304</v>
      </c>
      <c r="D759" s="62" t="s">
        <v>137</v>
      </c>
      <c r="E759" s="57" t="s">
        <v>76</v>
      </c>
      <c r="F759" s="59" t="s">
        <v>1698</v>
      </c>
      <c r="G759" s="56" t="s">
        <v>1128</v>
      </c>
      <c r="H759" s="60" t="s">
        <v>1129</v>
      </c>
      <c r="I759" s="61">
        <v>65000</v>
      </c>
      <c r="J759" s="61">
        <f t="shared" si="14"/>
        <v>65000</v>
      </c>
      <c r="K759" s="55" t="s">
        <v>66</v>
      </c>
    </row>
    <row r="760" spans="2:11" ht="114.75">
      <c r="B760" s="63" t="s">
        <v>1126</v>
      </c>
      <c r="C760" s="58">
        <v>20304</v>
      </c>
      <c r="D760" s="62" t="s">
        <v>137</v>
      </c>
      <c r="E760" s="57" t="s">
        <v>76</v>
      </c>
      <c r="F760" s="59" t="s">
        <v>1699</v>
      </c>
      <c r="G760" s="56" t="s">
        <v>1128</v>
      </c>
      <c r="H760" s="60" t="s">
        <v>1129</v>
      </c>
      <c r="I760" s="61">
        <v>115000</v>
      </c>
      <c r="J760" s="61">
        <f t="shared" si="14"/>
        <v>115000</v>
      </c>
      <c r="K760" s="55" t="s">
        <v>66</v>
      </c>
    </row>
    <row r="761" spans="2:11" ht="114.75">
      <c r="B761" s="63" t="s">
        <v>1126</v>
      </c>
      <c r="C761" s="58">
        <v>20304</v>
      </c>
      <c r="D761" s="62" t="s">
        <v>137</v>
      </c>
      <c r="E761" s="57" t="s">
        <v>76</v>
      </c>
      <c r="F761" s="59" t="s">
        <v>1700</v>
      </c>
      <c r="G761" s="56" t="s">
        <v>1128</v>
      </c>
      <c r="H761" s="60" t="s">
        <v>1129</v>
      </c>
      <c r="I761" s="61">
        <v>145000</v>
      </c>
      <c r="J761" s="61">
        <f t="shared" si="14"/>
        <v>145000</v>
      </c>
      <c r="K761" s="55" t="s">
        <v>66</v>
      </c>
    </row>
    <row r="762" spans="2:11" ht="114.75">
      <c r="B762" s="63" t="s">
        <v>1126</v>
      </c>
      <c r="C762" s="58">
        <v>20304</v>
      </c>
      <c r="D762" s="62" t="s">
        <v>137</v>
      </c>
      <c r="E762" s="57" t="s">
        <v>76</v>
      </c>
      <c r="F762" s="59" t="s">
        <v>1701</v>
      </c>
      <c r="G762" s="56" t="s">
        <v>1128</v>
      </c>
      <c r="H762" s="60" t="s">
        <v>1129</v>
      </c>
      <c r="I762" s="61">
        <v>145000</v>
      </c>
      <c r="J762" s="61">
        <f t="shared" si="14"/>
        <v>145000</v>
      </c>
      <c r="K762" s="55" t="s">
        <v>66</v>
      </c>
    </row>
    <row r="763" spans="2:11" ht="127.5">
      <c r="B763" s="63" t="s">
        <v>1126</v>
      </c>
      <c r="C763" s="58">
        <v>20304</v>
      </c>
      <c r="D763" s="62" t="s">
        <v>137</v>
      </c>
      <c r="E763" s="57" t="s">
        <v>76</v>
      </c>
      <c r="F763" s="59" t="s">
        <v>1702</v>
      </c>
      <c r="G763" s="56" t="s">
        <v>1128</v>
      </c>
      <c r="H763" s="60" t="s">
        <v>1129</v>
      </c>
      <c r="I763" s="61">
        <v>145000</v>
      </c>
      <c r="J763" s="61">
        <f t="shared" si="14"/>
        <v>145000</v>
      </c>
      <c r="K763" s="55" t="s">
        <v>66</v>
      </c>
    </row>
    <row r="764" spans="2:11" ht="114.75">
      <c r="B764" s="63" t="s">
        <v>1126</v>
      </c>
      <c r="C764" s="58">
        <v>20304</v>
      </c>
      <c r="D764" s="62" t="s">
        <v>137</v>
      </c>
      <c r="E764" s="57" t="s">
        <v>76</v>
      </c>
      <c r="F764" s="59" t="s">
        <v>1703</v>
      </c>
      <c r="G764" s="56" t="s">
        <v>1128</v>
      </c>
      <c r="H764" s="60" t="s">
        <v>1129</v>
      </c>
      <c r="I764" s="61">
        <v>145000</v>
      </c>
      <c r="J764" s="61">
        <f t="shared" si="14"/>
        <v>145000</v>
      </c>
      <c r="K764" s="55" t="s">
        <v>66</v>
      </c>
    </row>
    <row r="765" spans="2:11" ht="114.75">
      <c r="B765" s="63" t="s">
        <v>1126</v>
      </c>
      <c r="C765" s="58">
        <v>20304</v>
      </c>
      <c r="D765" s="62" t="s">
        <v>137</v>
      </c>
      <c r="E765" s="57" t="s">
        <v>76</v>
      </c>
      <c r="F765" s="59" t="s">
        <v>1704</v>
      </c>
      <c r="G765" s="56" t="s">
        <v>1128</v>
      </c>
      <c r="H765" s="60" t="s">
        <v>1129</v>
      </c>
      <c r="I765" s="61">
        <v>185000</v>
      </c>
      <c r="J765" s="61">
        <f aca="true" t="shared" si="15" ref="J765:J828">H765*I765</f>
        <v>185000</v>
      </c>
      <c r="K765" s="55" t="s">
        <v>66</v>
      </c>
    </row>
    <row r="766" spans="2:11" ht="114.75">
      <c r="B766" s="63" t="s">
        <v>1126</v>
      </c>
      <c r="C766" s="58">
        <v>20304</v>
      </c>
      <c r="D766" s="62" t="s">
        <v>137</v>
      </c>
      <c r="E766" s="57" t="s">
        <v>76</v>
      </c>
      <c r="F766" s="59" t="s">
        <v>1705</v>
      </c>
      <c r="G766" s="56" t="s">
        <v>1128</v>
      </c>
      <c r="H766" s="60" t="s">
        <v>1129</v>
      </c>
      <c r="I766" s="61">
        <v>185000</v>
      </c>
      <c r="J766" s="61">
        <f t="shared" si="15"/>
        <v>185000</v>
      </c>
      <c r="K766" s="55" t="s">
        <v>66</v>
      </c>
    </row>
    <row r="767" spans="2:11" ht="89.25">
      <c r="B767" s="63" t="s">
        <v>1126</v>
      </c>
      <c r="C767" s="58">
        <v>20304</v>
      </c>
      <c r="D767" s="62" t="s">
        <v>137</v>
      </c>
      <c r="E767" s="57" t="s">
        <v>76</v>
      </c>
      <c r="F767" s="59" t="s">
        <v>1706</v>
      </c>
      <c r="G767" s="56" t="s">
        <v>1128</v>
      </c>
      <c r="H767" s="60" t="s">
        <v>1129</v>
      </c>
      <c r="I767" s="61">
        <v>185000</v>
      </c>
      <c r="J767" s="61">
        <f t="shared" si="15"/>
        <v>185000</v>
      </c>
      <c r="K767" s="55" t="s">
        <v>66</v>
      </c>
    </row>
    <row r="768" spans="2:11" ht="89.25">
      <c r="B768" s="63" t="s">
        <v>1126</v>
      </c>
      <c r="C768" s="58">
        <v>20304</v>
      </c>
      <c r="D768" s="62" t="s">
        <v>126</v>
      </c>
      <c r="E768" s="57" t="s">
        <v>1596</v>
      </c>
      <c r="F768" s="59" t="s">
        <v>1707</v>
      </c>
      <c r="G768" s="56" t="s">
        <v>1128</v>
      </c>
      <c r="H768" s="60" t="s">
        <v>1129</v>
      </c>
      <c r="I768" s="61">
        <v>3500</v>
      </c>
      <c r="J768" s="61">
        <f t="shared" si="15"/>
        <v>3500</v>
      </c>
      <c r="K768" s="55" t="s">
        <v>66</v>
      </c>
    </row>
    <row r="769" spans="2:11" ht="153">
      <c r="B769" s="63" t="s">
        <v>1126</v>
      </c>
      <c r="C769" s="58">
        <v>20304</v>
      </c>
      <c r="D769" s="62" t="s">
        <v>126</v>
      </c>
      <c r="E769" s="57" t="s">
        <v>80</v>
      </c>
      <c r="F769" s="59" t="s">
        <v>1708</v>
      </c>
      <c r="G769" s="56" t="s">
        <v>1128</v>
      </c>
      <c r="H769" s="60" t="s">
        <v>1129</v>
      </c>
      <c r="I769" s="61">
        <v>2500</v>
      </c>
      <c r="J769" s="61">
        <f t="shared" si="15"/>
        <v>2500</v>
      </c>
      <c r="K769" s="55" t="s">
        <v>66</v>
      </c>
    </row>
    <row r="770" spans="2:11" ht="153">
      <c r="B770" s="63" t="s">
        <v>1126</v>
      </c>
      <c r="C770" s="58">
        <v>20304</v>
      </c>
      <c r="D770" s="62" t="s">
        <v>126</v>
      </c>
      <c r="E770" s="57" t="s">
        <v>130</v>
      </c>
      <c r="F770" s="59" t="s">
        <v>1709</v>
      </c>
      <c r="G770" s="56" t="s">
        <v>1128</v>
      </c>
      <c r="H770" s="60" t="s">
        <v>1129</v>
      </c>
      <c r="I770" s="61">
        <v>25000</v>
      </c>
      <c r="J770" s="61">
        <f t="shared" si="15"/>
        <v>25000</v>
      </c>
      <c r="K770" s="55" t="s">
        <v>66</v>
      </c>
    </row>
    <row r="771" spans="2:11" ht="102">
      <c r="B771" s="63" t="s">
        <v>1126</v>
      </c>
      <c r="C771" s="58">
        <v>20304</v>
      </c>
      <c r="D771" s="62" t="s">
        <v>126</v>
      </c>
      <c r="E771" s="57" t="s">
        <v>130</v>
      </c>
      <c r="F771" s="59" t="s">
        <v>1710</v>
      </c>
      <c r="G771" s="56" t="s">
        <v>1128</v>
      </c>
      <c r="H771" s="60" t="s">
        <v>1129</v>
      </c>
      <c r="I771" s="61">
        <v>15000</v>
      </c>
      <c r="J771" s="61">
        <f t="shared" si="15"/>
        <v>15000</v>
      </c>
      <c r="K771" s="55" t="s">
        <v>66</v>
      </c>
    </row>
    <row r="772" spans="2:11" ht="76.5">
      <c r="B772" s="63" t="s">
        <v>1126</v>
      </c>
      <c r="C772" s="58">
        <v>20304</v>
      </c>
      <c r="D772" s="62" t="s">
        <v>126</v>
      </c>
      <c r="E772" s="57" t="s">
        <v>130</v>
      </c>
      <c r="F772" s="59" t="s">
        <v>1711</v>
      </c>
      <c r="G772" s="56" t="s">
        <v>1128</v>
      </c>
      <c r="H772" s="60" t="s">
        <v>1129</v>
      </c>
      <c r="I772" s="61">
        <v>12500</v>
      </c>
      <c r="J772" s="61">
        <f t="shared" si="15"/>
        <v>12500</v>
      </c>
      <c r="K772" s="55" t="s">
        <v>66</v>
      </c>
    </row>
    <row r="773" spans="2:11" ht="89.25">
      <c r="B773" s="63" t="s">
        <v>1126</v>
      </c>
      <c r="C773" s="58">
        <v>20304</v>
      </c>
      <c r="D773" s="62" t="s">
        <v>733</v>
      </c>
      <c r="E773" s="57" t="s">
        <v>76</v>
      </c>
      <c r="F773" s="59" t="s">
        <v>1712</v>
      </c>
      <c r="G773" s="56" t="s">
        <v>1128</v>
      </c>
      <c r="H773" s="60" t="s">
        <v>1129</v>
      </c>
      <c r="I773" s="61">
        <v>2500</v>
      </c>
      <c r="J773" s="61">
        <f t="shared" si="15"/>
        <v>2500</v>
      </c>
      <c r="K773" s="55" t="s">
        <v>66</v>
      </c>
    </row>
    <row r="774" spans="2:11" ht="76.5">
      <c r="B774" s="63" t="s">
        <v>1126</v>
      </c>
      <c r="C774" s="58">
        <v>20304</v>
      </c>
      <c r="D774" s="62" t="s">
        <v>137</v>
      </c>
      <c r="E774" s="57" t="s">
        <v>76</v>
      </c>
      <c r="F774" s="59" t="s">
        <v>1713</v>
      </c>
      <c r="G774" s="56" t="s">
        <v>1128</v>
      </c>
      <c r="H774" s="60" t="s">
        <v>1129</v>
      </c>
      <c r="I774" s="61">
        <v>165000</v>
      </c>
      <c r="J774" s="61">
        <f t="shared" si="15"/>
        <v>165000</v>
      </c>
      <c r="K774" s="55" t="s">
        <v>66</v>
      </c>
    </row>
    <row r="775" spans="2:11" ht="102">
      <c r="B775" s="63" t="s">
        <v>1126</v>
      </c>
      <c r="C775" s="58">
        <v>20304</v>
      </c>
      <c r="D775" s="62" t="s">
        <v>137</v>
      </c>
      <c r="E775" s="57" t="s">
        <v>76</v>
      </c>
      <c r="F775" s="59" t="s">
        <v>1714</v>
      </c>
      <c r="G775" s="56" t="s">
        <v>1128</v>
      </c>
      <c r="H775" s="60" t="s">
        <v>1129</v>
      </c>
      <c r="I775" s="61">
        <v>225000</v>
      </c>
      <c r="J775" s="61">
        <f t="shared" si="15"/>
        <v>225000</v>
      </c>
      <c r="K775" s="55" t="s">
        <v>66</v>
      </c>
    </row>
    <row r="776" spans="2:11" ht="51">
      <c r="B776" s="63" t="s">
        <v>1126</v>
      </c>
      <c r="C776" s="58">
        <v>20304</v>
      </c>
      <c r="D776" s="62" t="s">
        <v>137</v>
      </c>
      <c r="E776" s="57" t="s">
        <v>85</v>
      </c>
      <c r="F776" s="59" t="s">
        <v>1603</v>
      </c>
      <c r="G776" s="56" t="s">
        <v>1128</v>
      </c>
      <c r="H776" s="60" t="s">
        <v>1129</v>
      </c>
      <c r="I776" s="61">
        <v>225000</v>
      </c>
      <c r="J776" s="61">
        <f t="shared" si="15"/>
        <v>225000</v>
      </c>
      <c r="K776" s="55" t="s">
        <v>66</v>
      </c>
    </row>
    <row r="777" spans="2:11" ht="51">
      <c r="B777" s="63" t="s">
        <v>1126</v>
      </c>
      <c r="C777" s="58">
        <v>20304</v>
      </c>
      <c r="D777" s="62" t="s">
        <v>138</v>
      </c>
      <c r="E777" s="57" t="s">
        <v>76</v>
      </c>
      <c r="F777" s="59" t="s">
        <v>1604</v>
      </c>
      <c r="G777" s="56" t="s">
        <v>1128</v>
      </c>
      <c r="H777" s="60" t="s">
        <v>1129</v>
      </c>
      <c r="I777" s="61">
        <v>5000</v>
      </c>
      <c r="J777" s="61">
        <f t="shared" si="15"/>
        <v>5000</v>
      </c>
      <c r="K777" s="55" t="s">
        <v>66</v>
      </c>
    </row>
    <row r="778" spans="2:11" ht="102">
      <c r="B778" s="63" t="s">
        <v>1126</v>
      </c>
      <c r="C778" s="58">
        <v>20304</v>
      </c>
      <c r="D778" s="62" t="s">
        <v>72</v>
      </c>
      <c r="E778" s="57" t="s">
        <v>1319</v>
      </c>
      <c r="F778" s="59" t="s">
        <v>1605</v>
      </c>
      <c r="G778" s="56" t="s">
        <v>1128</v>
      </c>
      <c r="H778" s="60" t="s">
        <v>1129</v>
      </c>
      <c r="I778" s="61">
        <v>2500</v>
      </c>
      <c r="J778" s="61">
        <f t="shared" si="15"/>
        <v>2500</v>
      </c>
      <c r="K778" s="55" t="s">
        <v>66</v>
      </c>
    </row>
    <row r="779" spans="2:11" ht="38.25">
      <c r="B779" s="63" t="s">
        <v>1126</v>
      </c>
      <c r="C779" s="58">
        <v>20304</v>
      </c>
      <c r="D779" s="62" t="s">
        <v>75</v>
      </c>
      <c r="E779" s="57" t="s">
        <v>76</v>
      </c>
      <c r="F779" s="59" t="s">
        <v>1609</v>
      </c>
      <c r="G779" s="56" t="s">
        <v>1128</v>
      </c>
      <c r="H779" s="60" t="s">
        <v>1129</v>
      </c>
      <c r="I779" s="61">
        <v>1500</v>
      </c>
      <c r="J779" s="61">
        <f t="shared" si="15"/>
        <v>1500</v>
      </c>
      <c r="K779" s="55" t="s">
        <v>66</v>
      </c>
    </row>
    <row r="780" spans="2:11" ht="51">
      <c r="B780" s="63" t="s">
        <v>1126</v>
      </c>
      <c r="C780" s="58">
        <v>20304</v>
      </c>
      <c r="D780" s="62" t="s">
        <v>1715</v>
      </c>
      <c r="E780" s="57" t="s">
        <v>1366</v>
      </c>
      <c r="F780" s="59" t="s">
        <v>1611</v>
      </c>
      <c r="G780" s="56" t="s">
        <v>1128</v>
      </c>
      <c r="H780" s="60" t="s">
        <v>1129</v>
      </c>
      <c r="I780" s="61">
        <v>11000</v>
      </c>
      <c r="J780" s="61">
        <f t="shared" si="15"/>
        <v>11000</v>
      </c>
      <c r="K780" s="55" t="s">
        <v>66</v>
      </c>
    </row>
    <row r="781" spans="2:11" ht="38.25">
      <c r="B781" s="63" t="s">
        <v>1126</v>
      </c>
      <c r="C781" s="58">
        <v>20304</v>
      </c>
      <c r="D781" s="62" t="s">
        <v>96</v>
      </c>
      <c r="E781" s="57" t="s">
        <v>1389</v>
      </c>
      <c r="F781" s="59" t="s">
        <v>1612</v>
      </c>
      <c r="G781" s="56" t="s">
        <v>1128</v>
      </c>
      <c r="H781" s="60" t="s">
        <v>1129</v>
      </c>
      <c r="I781" s="61">
        <v>12500</v>
      </c>
      <c r="J781" s="61">
        <f t="shared" si="15"/>
        <v>12500</v>
      </c>
      <c r="K781" s="55" t="s">
        <v>66</v>
      </c>
    </row>
    <row r="782" spans="2:11" ht="76.5">
      <c r="B782" s="63" t="s">
        <v>1126</v>
      </c>
      <c r="C782" s="58">
        <v>20304</v>
      </c>
      <c r="D782" s="62" t="s">
        <v>96</v>
      </c>
      <c r="E782" s="57" t="s">
        <v>1389</v>
      </c>
      <c r="F782" s="59" t="s">
        <v>1613</v>
      </c>
      <c r="G782" s="56" t="s">
        <v>1128</v>
      </c>
      <c r="H782" s="60" t="s">
        <v>1129</v>
      </c>
      <c r="I782" s="61">
        <v>14500</v>
      </c>
      <c r="J782" s="61">
        <f t="shared" si="15"/>
        <v>14500</v>
      </c>
      <c r="K782" s="55" t="s">
        <v>66</v>
      </c>
    </row>
    <row r="783" spans="2:11" ht="76.5">
      <c r="B783" s="63" t="s">
        <v>1126</v>
      </c>
      <c r="C783" s="58">
        <v>20304</v>
      </c>
      <c r="D783" s="62" t="s">
        <v>69</v>
      </c>
      <c r="E783" s="57" t="s">
        <v>93</v>
      </c>
      <c r="F783" s="59" t="s">
        <v>1614</v>
      </c>
      <c r="G783" s="56" t="s">
        <v>1128</v>
      </c>
      <c r="H783" s="60" t="s">
        <v>1129</v>
      </c>
      <c r="I783" s="61">
        <v>700</v>
      </c>
      <c r="J783" s="61">
        <f t="shared" si="15"/>
        <v>700</v>
      </c>
      <c r="K783" s="55" t="s">
        <v>66</v>
      </c>
    </row>
    <row r="784" spans="2:11" ht="76.5">
      <c r="B784" s="63" t="s">
        <v>1126</v>
      </c>
      <c r="C784" s="58">
        <v>20304</v>
      </c>
      <c r="D784" s="62" t="s">
        <v>69</v>
      </c>
      <c r="E784" s="57" t="s">
        <v>1615</v>
      </c>
      <c r="F784" s="59" t="s">
        <v>1716</v>
      </c>
      <c r="G784" s="56" t="s">
        <v>1128</v>
      </c>
      <c r="H784" s="60" t="s">
        <v>1129</v>
      </c>
      <c r="I784" s="61">
        <v>1000</v>
      </c>
      <c r="J784" s="61">
        <f t="shared" si="15"/>
        <v>1000</v>
      </c>
      <c r="K784" s="55" t="s">
        <v>66</v>
      </c>
    </row>
    <row r="785" spans="2:11" ht="63.75">
      <c r="B785" s="63" t="s">
        <v>1126</v>
      </c>
      <c r="C785" s="58">
        <v>20304</v>
      </c>
      <c r="D785" s="62" t="s">
        <v>69</v>
      </c>
      <c r="E785" s="57" t="s">
        <v>76</v>
      </c>
      <c r="F785" s="59" t="s">
        <v>1717</v>
      </c>
      <c r="G785" s="56" t="s">
        <v>1128</v>
      </c>
      <c r="H785" s="60" t="s">
        <v>1129</v>
      </c>
      <c r="I785" s="61">
        <v>1500</v>
      </c>
      <c r="J785" s="61">
        <f t="shared" si="15"/>
        <v>1500</v>
      </c>
      <c r="K785" s="55" t="s">
        <v>66</v>
      </c>
    </row>
    <row r="786" spans="2:11" ht="38.25">
      <c r="B786" s="63" t="s">
        <v>1126</v>
      </c>
      <c r="C786" s="58">
        <v>20304</v>
      </c>
      <c r="D786" s="62" t="s">
        <v>69</v>
      </c>
      <c r="E786" s="57" t="s">
        <v>76</v>
      </c>
      <c r="F786" s="59" t="s">
        <v>1718</v>
      </c>
      <c r="G786" s="56" t="s">
        <v>1128</v>
      </c>
      <c r="H786" s="60" t="s">
        <v>1129</v>
      </c>
      <c r="I786" s="61">
        <v>2500</v>
      </c>
      <c r="J786" s="61">
        <f t="shared" si="15"/>
        <v>2500</v>
      </c>
      <c r="K786" s="55" t="s">
        <v>66</v>
      </c>
    </row>
    <row r="787" spans="2:11" ht="38.25">
      <c r="B787" s="63" t="s">
        <v>1126</v>
      </c>
      <c r="C787" s="58">
        <v>20304</v>
      </c>
      <c r="D787" s="62" t="s">
        <v>102</v>
      </c>
      <c r="E787" s="57" t="s">
        <v>1404</v>
      </c>
      <c r="F787" s="59" t="s">
        <v>1719</v>
      </c>
      <c r="G787" s="56" t="s">
        <v>1128</v>
      </c>
      <c r="H787" s="60" t="s">
        <v>1129</v>
      </c>
      <c r="I787" s="61">
        <v>2500</v>
      </c>
      <c r="J787" s="61">
        <f t="shared" si="15"/>
        <v>2500</v>
      </c>
      <c r="K787" s="55" t="s">
        <v>66</v>
      </c>
    </row>
    <row r="788" spans="2:11" ht="38.25">
      <c r="B788" s="63" t="s">
        <v>1126</v>
      </c>
      <c r="C788" s="58">
        <v>20304</v>
      </c>
      <c r="D788" s="62" t="s">
        <v>102</v>
      </c>
      <c r="E788" s="57" t="s">
        <v>1404</v>
      </c>
      <c r="F788" s="59" t="s">
        <v>1720</v>
      </c>
      <c r="G788" s="56" t="s">
        <v>1128</v>
      </c>
      <c r="H788" s="60" t="s">
        <v>1129</v>
      </c>
      <c r="I788" s="61">
        <v>3770</v>
      </c>
      <c r="J788" s="61">
        <f t="shared" si="15"/>
        <v>3770</v>
      </c>
      <c r="K788" s="55" t="s">
        <v>66</v>
      </c>
    </row>
    <row r="789" spans="2:11" ht="38.25">
      <c r="B789" s="63" t="s">
        <v>1126</v>
      </c>
      <c r="C789" s="58">
        <v>20304</v>
      </c>
      <c r="D789" s="62" t="s">
        <v>102</v>
      </c>
      <c r="E789" s="57" t="s">
        <v>1404</v>
      </c>
      <c r="F789" s="59" t="s">
        <v>1721</v>
      </c>
      <c r="G789" s="56" t="s">
        <v>1128</v>
      </c>
      <c r="H789" s="60" t="s">
        <v>1129</v>
      </c>
      <c r="I789" s="61">
        <v>4770</v>
      </c>
      <c r="J789" s="61">
        <f t="shared" si="15"/>
        <v>4770</v>
      </c>
      <c r="K789" s="55" t="s">
        <v>66</v>
      </c>
    </row>
    <row r="790" spans="2:11" ht="38.25">
      <c r="B790" s="63" t="s">
        <v>1126</v>
      </c>
      <c r="C790" s="58">
        <v>20304</v>
      </c>
      <c r="D790" s="62" t="s">
        <v>102</v>
      </c>
      <c r="E790" s="57" t="s">
        <v>1404</v>
      </c>
      <c r="F790" s="59" t="s">
        <v>1722</v>
      </c>
      <c r="G790" s="56" t="s">
        <v>1128</v>
      </c>
      <c r="H790" s="60" t="s">
        <v>1129</v>
      </c>
      <c r="I790" s="61">
        <v>6000</v>
      </c>
      <c r="J790" s="61">
        <f t="shared" si="15"/>
        <v>6000</v>
      </c>
      <c r="K790" s="55" t="s">
        <v>66</v>
      </c>
    </row>
    <row r="791" spans="2:11" ht="63.75">
      <c r="B791" s="63" t="s">
        <v>1126</v>
      </c>
      <c r="C791" s="58">
        <v>20304</v>
      </c>
      <c r="D791" s="62" t="s">
        <v>102</v>
      </c>
      <c r="E791" s="57" t="s">
        <v>1404</v>
      </c>
      <c r="F791" s="59" t="s">
        <v>1723</v>
      </c>
      <c r="G791" s="56" t="s">
        <v>1128</v>
      </c>
      <c r="H791" s="60" t="s">
        <v>1129</v>
      </c>
      <c r="I791" s="61">
        <v>7500</v>
      </c>
      <c r="J791" s="61">
        <f t="shared" si="15"/>
        <v>7500</v>
      </c>
      <c r="K791" s="55" t="s">
        <v>66</v>
      </c>
    </row>
    <row r="792" spans="2:11" ht="63.75">
      <c r="B792" s="63" t="s">
        <v>1126</v>
      </c>
      <c r="C792" s="58">
        <v>20304</v>
      </c>
      <c r="D792" s="62" t="s">
        <v>115</v>
      </c>
      <c r="E792" s="57" t="s">
        <v>76</v>
      </c>
      <c r="F792" s="59" t="s">
        <v>1724</v>
      </c>
      <c r="G792" s="56" t="s">
        <v>1369</v>
      </c>
      <c r="H792" s="60" t="s">
        <v>1129</v>
      </c>
      <c r="I792" s="61">
        <v>4500</v>
      </c>
      <c r="J792" s="61">
        <f t="shared" si="15"/>
        <v>4500</v>
      </c>
      <c r="K792" s="55" t="s">
        <v>66</v>
      </c>
    </row>
    <row r="793" spans="2:11" ht="63.75">
      <c r="B793" s="63" t="s">
        <v>1126</v>
      </c>
      <c r="C793" s="58">
        <v>20304</v>
      </c>
      <c r="D793" s="62" t="s">
        <v>115</v>
      </c>
      <c r="E793" s="57" t="s">
        <v>76</v>
      </c>
      <c r="F793" s="59" t="s">
        <v>1725</v>
      </c>
      <c r="G793" s="56" t="s">
        <v>1369</v>
      </c>
      <c r="H793" s="60" t="s">
        <v>1129</v>
      </c>
      <c r="I793" s="61">
        <v>5500</v>
      </c>
      <c r="J793" s="61">
        <f t="shared" si="15"/>
        <v>5500</v>
      </c>
      <c r="K793" s="55" t="s">
        <v>66</v>
      </c>
    </row>
    <row r="794" spans="2:11" ht="63.75">
      <c r="B794" s="63" t="s">
        <v>1126</v>
      </c>
      <c r="C794" s="58">
        <v>20304</v>
      </c>
      <c r="D794" s="62" t="s">
        <v>115</v>
      </c>
      <c r="E794" s="57" t="s">
        <v>76</v>
      </c>
      <c r="F794" s="59" t="s">
        <v>1726</v>
      </c>
      <c r="G794" s="56" t="s">
        <v>1369</v>
      </c>
      <c r="H794" s="60" t="s">
        <v>1129</v>
      </c>
      <c r="I794" s="61">
        <v>7500</v>
      </c>
      <c r="J794" s="61">
        <f t="shared" si="15"/>
        <v>7500</v>
      </c>
      <c r="K794" s="55" t="s">
        <v>66</v>
      </c>
    </row>
    <row r="795" spans="2:11" ht="63.75">
      <c r="B795" s="63" t="s">
        <v>1126</v>
      </c>
      <c r="C795" s="58">
        <v>20304</v>
      </c>
      <c r="D795" s="62" t="s">
        <v>115</v>
      </c>
      <c r="E795" s="57" t="s">
        <v>76</v>
      </c>
      <c r="F795" s="59" t="s">
        <v>1727</v>
      </c>
      <c r="G795" s="56" t="s">
        <v>1369</v>
      </c>
      <c r="H795" s="60" t="s">
        <v>1129</v>
      </c>
      <c r="I795" s="61">
        <v>9500</v>
      </c>
      <c r="J795" s="61">
        <f t="shared" si="15"/>
        <v>9500</v>
      </c>
      <c r="K795" s="55" t="s">
        <v>66</v>
      </c>
    </row>
    <row r="796" spans="2:11" ht="63.75">
      <c r="B796" s="63" t="s">
        <v>1126</v>
      </c>
      <c r="C796" s="58">
        <v>20304</v>
      </c>
      <c r="D796" s="62" t="s">
        <v>115</v>
      </c>
      <c r="E796" s="57" t="s">
        <v>76</v>
      </c>
      <c r="F796" s="59" t="s">
        <v>1728</v>
      </c>
      <c r="G796" s="56" t="s">
        <v>1369</v>
      </c>
      <c r="H796" s="60" t="s">
        <v>1129</v>
      </c>
      <c r="I796" s="61">
        <v>11500</v>
      </c>
      <c r="J796" s="61">
        <f t="shared" si="15"/>
        <v>11500</v>
      </c>
      <c r="K796" s="55" t="s">
        <v>66</v>
      </c>
    </row>
    <row r="797" spans="2:11" ht="63.75">
      <c r="B797" s="63" t="s">
        <v>1126</v>
      </c>
      <c r="C797" s="58">
        <v>20304</v>
      </c>
      <c r="D797" s="62" t="s">
        <v>115</v>
      </c>
      <c r="E797" s="57" t="s">
        <v>76</v>
      </c>
      <c r="F797" s="59" t="s">
        <v>1729</v>
      </c>
      <c r="G797" s="56" t="s">
        <v>1369</v>
      </c>
      <c r="H797" s="60" t="s">
        <v>1129</v>
      </c>
      <c r="I797" s="61">
        <v>13000</v>
      </c>
      <c r="J797" s="61">
        <f t="shared" si="15"/>
        <v>13000</v>
      </c>
      <c r="K797" s="55" t="s">
        <v>66</v>
      </c>
    </row>
    <row r="798" spans="2:11" ht="25.5">
      <c r="B798" s="63" t="s">
        <v>1126</v>
      </c>
      <c r="C798" s="58">
        <v>20304</v>
      </c>
      <c r="D798" s="62" t="s">
        <v>115</v>
      </c>
      <c r="E798" s="57" t="s">
        <v>76</v>
      </c>
      <c r="F798" s="59" t="s">
        <v>1730</v>
      </c>
      <c r="G798" s="56" t="s">
        <v>1369</v>
      </c>
      <c r="H798" s="60" t="s">
        <v>1129</v>
      </c>
      <c r="I798" s="61">
        <v>16000</v>
      </c>
      <c r="J798" s="61">
        <f t="shared" si="15"/>
        <v>16000</v>
      </c>
      <c r="K798" s="55" t="s">
        <v>66</v>
      </c>
    </row>
    <row r="799" spans="2:11" ht="25.5">
      <c r="B799" s="63" t="s">
        <v>1126</v>
      </c>
      <c r="C799" s="58">
        <v>20304</v>
      </c>
      <c r="D799" s="62" t="s">
        <v>122</v>
      </c>
      <c r="E799" s="57" t="s">
        <v>76</v>
      </c>
      <c r="F799" s="59" t="s">
        <v>1634</v>
      </c>
      <c r="G799" s="56" t="s">
        <v>1128</v>
      </c>
      <c r="H799" s="60" t="s">
        <v>1129</v>
      </c>
      <c r="I799" s="61">
        <v>125000</v>
      </c>
      <c r="J799" s="61">
        <f t="shared" si="15"/>
        <v>125000</v>
      </c>
      <c r="K799" s="55" t="s">
        <v>66</v>
      </c>
    </row>
    <row r="800" spans="2:11" ht="25.5">
      <c r="B800" s="63" t="s">
        <v>1126</v>
      </c>
      <c r="C800" s="58">
        <v>20304</v>
      </c>
      <c r="D800" s="62" t="s">
        <v>122</v>
      </c>
      <c r="E800" s="57" t="s">
        <v>76</v>
      </c>
      <c r="F800" s="59" t="s">
        <v>1635</v>
      </c>
      <c r="G800" s="56" t="s">
        <v>1128</v>
      </c>
      <c r="H800" s="60" t="s">
        <v>1129</v>
      </c>
      <c r="I800" s="61">
        <v>345000</v>
      </c>
      <c r="J800" s="61">
        <f t="shared" si="15"/>
        <v>345000</v>
      </c>
      <c r="K800" s="55" t="s">
        <v>66</v>
      </c>
    </row>
    <row r="801" spans="2:11" ht="25.5">
      <c r="B801" s="63" t="s">
        <v>1126</v>
      </c>
      <c r="C801" s="58">
        <v>20304</v>
      </c>
      <c r="D801" s="62" t="s">
        <v>122</v>
      </c>
      <c r="E801" s="57" t="s">
        <v>76</v>
      </c>
      <c r="F801" s="59" t="s">
        <v>1636</v>
      </c>
      <c r="G801" s="56" t="s">
        <v>1128</v>
      </c>
      <c r="H801" s="60" t="s">
        <v>1129</v>
      </c>
      <c r="I801" s="61">
        <v>490000</v>
      </c>
      <c r="J801" s="61">
        <f t="shared" si="15"/>
        <v>490000</v>
      </c>
      <c r="K801" s="55" t="s">
        <v>66</v>
      </c>
    </row>
    <row r="802" spans="2:11" ht="25.5">
      <c r="B802" s="63" t="s">
        <v>1126</v>
      </c>
      <c r="C802" s="58">
        <v>20304</v>
      </c>
      <c r="D802" s="62" t="s">
        <v>122</v>
      </c>
      <c r="E802" s="57" t="s">
        <v>76</v>
      </c>
      <c r="F802" s="59" t="s">
        <v>1637</v>
      </c>
      <c r="G802" s="56" t="s">
        <v>1128</v>
      </c>
      <c r="H802" s="60" t="s">
        <v>1129</v>
      </c>
      <c r="I802" s="61">
        <v>525000</v>
      </c>
      <c r="J802" s="61">
        <f t="shared" si="15"/>
        <v>525000</v>
      </c>
      <c r="K802" s="55" t="s">
        <v>66</v>
      </c>
    </row>
    <row r="803" spans="2:11" ht="51">
      <c r="B803" s="63" t="s">
        <v>1126</v>
      </c>
      <c r="C803" s="58">
        <v>20304</v>
      </c>
      <c r="D803" s="62" t="s">
        <v>122</v>
      </c>
      <c r="E803" s="57" t="s">
        <v>76</v>
      </c>
      <c r="F803" s="59" t="s">
        <v>1731</v>
      </c>
      <c r="G803" s="56" t="s">
        <v>1128</v>
      </c>
      <c r="H803" s="60" t="s">
        <v>1129</v>
      </c>
      <c r="I803" s="61">
        <v>550000</v>
      </c>
      <c r="J803" s="61">
        <f t="shared" si="15"/>
        <v>550000</v>
      </c>
      <c r="K803" s="55" t="s">
        <v>66</v>
      </c>
    </row>
    <row r="804" spans="2:11" ht="165.75">
      <c r="B804" s="63" t="s">
        <v>1126</v>
      </c>
      <c r="C804" s="58">
        <v>20304</v>
      </c>
      <c r="D804" s="62" t="s">
        <v>72</v>
      </c>
      <c r="E804" s="57" t="s">
        <v>105</v>
      </c>
      <c r="F804" s="59" t="s">
        <v>1639</v>
      </c>
      <c r="G804" s="56" t="s">
        <v>1128</v>
      </c>
      <c r="H804" s="60" t="s">
        <v>1129</v>
      </c>
      <c r="I804" s="61">
        <v>3000</v>
      </c>
      <c r="J804" s="61">
        <f t="shared" si="15"/>
        <v>3000</v>
      </c>
      <c r="K804" s="55" t="s">
        <v>66</v>
      </c>
    </row>
    <row r="805" spans="2:11" ht="165.75">
      <c r="B805" s="63" t="s">
        <v>1126</v>
      </c>
      <c r="C805" s="58">
        <v>20304</v>
      </c>
      <c r="D805" s="62" t="s">
        <v>69</v>
      </c>
      <c r="E805" s="57" t="s">
        <v>1732</v>
      </c>
      <c r="F805" s="59" t="s">
        <v>1640</v>
      </c>
      <c r="G805" s="56" t="s">
        <v>1128</v>
      </c>
      <c r="H805" s="60" t="s">
        <v>1129</v>
      </c>
      <c r="I805" s="61">
        <v>1800</v>
      </c>
      <c r="J805" s="61">
        <f t="shared" si="15"/>
        <v>1800</v>
      </c>
      <c r="K805" s="55" t="s">
        <v>66</v>
      </c>
    </row>
    <row r="806" spans="2:11" ht="165.75">
      <c r="B806" s="63" t="s">
        <v>1126</v>
      </c>
      <c r="C806" s="58">
        <v>20304</v>
      </c>
      <c r="D806" s="62" t="s">
        <v>69</v>
      </c>
      <c r="E806" s="57" t="s">
        <v>108</v>
      </c>
      <c r="F806" s="59" t="s">
        <v>1642</v>
      </c>
      <c r="G806" s="56" t="s">
        <v>1128</v>
      </c>
      <c r="H806" s="60" t="s">
        <v>1129</v>
      </c>
      <c r="I806" s="61">
        <v>2200</v>
      </c>
      <c r="J806" s="61">
        <f t="shared" si="15"/>
        <v>2200</v>
      </c>
      <c r="K806" s="55" t="s">
        <v>66</v>
      </c>
    </row>
    <row r="807" spans="2:11" ht="165.75">
      <c r="B807" s="63" t="s">
        <v>1126</v>
      </c>
      <c r="C807" s="58">
        <v>20304</v>
      </c>
      <c r="D807" s="62" t="s">
        <v>69</v>
      </c>
      <c r="E807" s="57" t="s">
        <v>892</v>
      </c>
      <c r="F807" s="59" t="s">
        <v>1733</v>
      </c>
      <c r="G807" s="56" t="s">
        <v>1128</v>
      </c>
      <c r="H807" s="60" t="s">
        <v>1129</v>
      </c>
      <c r="I807" s="61">
        <v>2400</v>
      </c>
      <c r="J807" s="61">
        <f t="shared" si="15"/>
        <v>2400</v>
      </c>
      <c r="K807" s="55" t="s">
        <v>66</v>
      </c>
    </row>
    <row r="808" spans="2:11" ht="178.5">
      <c r="B808" s="63" t="s">
        <v>1126</v>
      </c>
      <c r="C808" s="58">
        <v>20304</v>
      </c>
      <c r="D808" s="62" t="s">
        <v>69</v>
      </c>
      <c r="E808" s="57" t="s">
        <v>892</v>
      </c>
      <c r="F808" s="59" t="s">
        <v>1734</v>
      </c>
      <c r="G808" s="56" t="s">
        <v>1128</v>
      </c>
      <c r="H808" s="60" t="s">
        <v>1129</v>
      </c>
      <c r="I808" s="61">
        <v>2600</v>
      </c>
      <c r="J808" s="61">
        <f t="shared" si="15"/>
        <v>2600</v>
      </c>
      <c r="K808" s="55" t="s">
        <v>66</v>
      </c>
    </row>
    <row r="809" spans="2:11" ht="165.75">
      <c r="B809" s="63" t="s">
        <v>1126</v>
      </c>
      <c r="C809" s="58">
        <v>20304</v>
      </c>
      <c r="D809" s="62" t="s">
        <v>69</v>
      </c>
      <c r="E809" s="57" t="s">
        <v>892</v>
      </c>
      <c r="F809" s="59" t="s">
        <v>1735</v>
      </c>
      <c r="G809" s="56" t="s">
        <v>1128</v>
      </c>
      <c r="H809" s="60" t="s">
        <v>1129</v>
      </c>
      <c r="I809" s="61">
        <v>3200</v>
      </c>
      <c r="J809" s="61">
        <f t="shared" si="15"/>
        <v>3200</v>
      </c>
      <c r="K809" s="55" t="s">
        <v>66</v>
      </c>
    </row>
    <row r="810" spans="2:11" ht="165.75">
      <c r="B810" s="63" t="s">
        <v>1126</v>
      </c>
      <c r="C810" s="58">
        <v>20304</v>
      </c>
      <c r="D810" s="62" t="s">
        <v>69</v>
      </c>
      <c r="E810" s="57" t="s">
        <v>892</v>
      </c>
      <c r="F810" s="59" t="s">
        <v>1736</v>
      </c>
      <c r="G810" s="56" t="s">
        <v>1128</v>
      </c>
      <c r="H810" s="60" t="s">
        <v>1129</v>
      </c>
      <c r="I810" s="61">
        <v>3600</v>
      </c>
      <c r="J810" s="61">
        <f t="shared" si="15"/>
        <v>3600</v>
      </c>
      <c r="K810" s="55" t="s">
        <v>66</v>
      </c>
    </row>
    <row r="811" spans="2:11" ht="102">
      <c r="B811" s="63" t="s">
        <v>1126</v>
      </c>
      <c r="C811" s="58">
        <v>20304</v>
      </c>
      <c r="D811" s="62" t="s">
        <v>69</v>
      </c>
      <c r="E811" s="57" t="s">
        <v>892</v>
      </c>
      <c r="F811" s="59" t="s">
        <v>1737</v>
      </c>
      <c r="G811" s="56" t="s">
        <v>1128</v>
      </c>
      <c r="H811" s="60" t="s">
        <v>1129</v>
      </c>
      <c r="I811" s="61">
        <v>4200</v>
      </c>
      <c r="J811" s="61">
        <f t="shared" si="15"/>
        <v>4200</v>
      </c>
      <c r="K811" s="55" t="s">
        <v>66</v>
      </c>
    </row>
    <row r="812" spans="2:11" ht="114.75">
      <c r="B812" s="63" t="s">
        <v>1126</v>
      </c>
      <c r="C812" s="58">
        <v>20304</v>
      </c>
      <c r="D812" s="62" t="s">
        <v>69</v>
      </c>
      <c r="E812" s="57" t="s">
        <v>998</v>
      </c>
      <c r="F812" s="59" t="s">
        <v>1738</v>
      </c>
      <c r="G812" s="56" t="s">
        <v>1128</v>
      </c>
      <c r="H812" s="60" t="s">
        <v>1129</v>
      </c>
      <c r="I812" s="61">
        <v>350</v>
      </c>
      <c r="J812" s="61">
        <f t="shared" si="15"/>
        <v>350</v>
      </c>
      <c r="K812" s="55" t="s">
        <v>66</v>
      </c>
    </row>
    <row r="813" spans="2:11" ht="127.5">
      <c r="B813" s="63" t="s">
        <v>1126</v>
      </c>
      <c r="C813" s="58">
        <v>20304</v>
      </c>
      <c r="D813" s="62" t="s">
        <v>69</v>
      </c>
      <c r="E813" s="57" t="s">
        <v>998</v>
      </c>
      <c r="F813" s="59" t="s">
        <v>1739</v>
      </c>
      <c r="G813" s="56" t="s">
        <v>1128</v>
      </c>
      <c r="H813" s="60" t="s">
        <v>1129</v>
      </c>
      <c r="I813" s="61">
        <v>450</v>
      </c>
      <c r="J813" s="61">
        <f t="shared" si="15"/>
        <v>450</v>
      </c>
      <c r="K813" s="55" t="s">
        <v>66</v>
      </c>
    </row>
    <row r="814" spans="2:11" ht="127.5">
      <c r="B814" s="63" t="s">
        <v>1126</v>
      </c>
      <c r="C814" s="58">
        <v>20304</v>
      </c>
      <c r="D814" s="62" t="s">
        <v>69</v>
      </c>
      <c r="E814" s="57" t="s">
        <v>139</v>
      </c>
      <c r="F814" s="59" t="s">
        <v>1740</v>
      </c>
      <c r="G814" s="56" t="s">
        <v>1128</v>
      </c>
      <c r="H814" s="60" t="s">
        <v>1129</v>
      </c>
      <c r="I814" s="61">
        <v>6500</v>
      </c>
      <c r="J814" s="61">
        <f t="shared" si="15"/>
        <v>6500</v>
      </c>
      <c r="K814" s="55" t="s">
        <v>66</v>
      </c>
    </row>
    <row r="815" spans="2:11" ht="127.5">
      <c r="B815" s="63" t="s">
        <v>1126</v>
      </c>
      <c r="C815" s="58">
        <v>20304</v>
      </c>
      <c r="D815" s="62" t="s">
        <v>69</v>
      </c>
      <c r="E815" s="57" t="s">
        <v>139</v>
      </c>
      <c r="F815" s="59" t="s">
        <v>1741</v>
      </c>
      <c r="G815" s="56" t="s">
        <v>1128</v>
      </c>
      <c r="H815" s="60" t="s">
        <v>1129</v>
      </c>
      <c r="I815" s="61">
        <v>8500</v>
      </c>
      <c r="J815" s="61">
        <f t="shared" si="15"/>
        <v>8500</v>
      </c>
      <c r="K815" s="55" t="s">
        <v>66</v>
      </c>
    </row>
    <row r="816" spans="2:11" ht="114.75">
      <c r="B816" s="63" t="s">
        <v>1126</v>
      </c>
      <c r="C816" s="58">
        <v>20304</v>
      </c>
      <c r="D816" s="62" t="s">
        <v>69</v>
      </c>
      <c r="E816" s="57" t="s">
        <v>139</v>
      </c>
      <c r="F816" s="59" t="s">
        <v>1742</v>
      </c>
      <c r="G816" s="56" t="s">
        <v>1128</v>
      </c>
      <c r="H816" s="60" t="s">
        <v>1129</v>
      </c>
      <c r="I816" s="61">
        <v>11000</v>
      </c>
      <c r="J816" s="61">
        <f t="shared" si="15"/>
        <v>11000</v>
      </c>
      <c r="K816" s="55" t="s">
        <v>66</v>
      </c>
    </row>
    <row r="817" spans="2:11" ht="89.25">
      <c r="B817" s="63" t="s">
        <v>1126</v>
      </c>
      <c r="C817" s="58">
        <v>20304</v>
      </c>
      <c r="D817" s="62" t="s">
        <v>103</v>
      </c>
      <c r="E817" s="57" t="s">
        <v>958</v>
      </c>
      <c r="F817" s="59" t="s">
        <v>1743</v>
      </c>
      <c r="G817" s="56" t="s">
        <v>1128</v>
      </c>
      <c r="H817" s="60" t="s">
        <v>1129</v>
      </c>
      <c r="I817" s="61">
        <v>55000</v>
      </c>
      <c r="J817" s="61">
        <f t="shared" si="15"/>
        <v>55000</v>
      </c>
      <c r="K817" s="55" t="s">
        <v>66</v>
      </c>
    </row>
    <row r="818" spans="2:11" ht="168.75">
      <c r="B818" s="63" t="s">
        <v>1126</v>
      </c>
      <c r="C818" s="58">
        <v>20304</v>
      </c>
      <c r="D818" s="62" t="s">
        <v>72</v>
      </c>
      <c r="E818" s="57" t="s">
        <v>93</v>
      </c>
      <c r="F818" s="59" t="s">
        <v>1744</v>
      </c>
      <c r="G818" s="56" t="s">
        <v>1128</v>
      </c>
      <c r="H818" s="60" t="s">
        <v>1129</v>
      </c>
      <c r="I818" s="61">
        <v>700</v>
      </c>
      <c r="J818" s="61">
        <f t="shared" si="15"/>
        <v>700</v>
      </c>
      <c r="K818" s="55" t="s">
        <v>66</v>
      </c>
    </row>
    <row r="819" spans="2:11" ht="89.25">
      <c r="B819" s="63" t="s">
        <v>1126</v>
      </c>
      <c r="C819" s="58">
        <v>20304</v>
      </c>
      <c r="D819" s="62" t="s">
        <v>72</v>
      </c>
      <c r="E819" s="57" t="s">
        <v>797</v>
      </c>
      <c r="F819" s="59" t="s">
        <v>1745</v>
      </c>
      <c r="G819" s="56" t="s">
        <v>1128</v>
      </c>
      <c r="H819" s="60" t="s">
        <v>1129</v>
      </c>
      <c r="I819" s="61">
        <v>900</v>
      </c>
      <c r="J819" s="61">
        <f t="shared" si="15"/>
        <v>900</v>
      </c>
      <c r="K819" s="55" t="s">
        <v>66</v>
      </c>
    </row>
    <row r="820" spans="2:11" ht="168.75">
      <c r="B820" s="63" t="s">
        <v>1126</v>
      </c>
      <c r="C820" s="58">
        <v>20304</v>
      </c>
      <c r="D820" s="62" t="s">
        <v>72</v>
      </c>
      <c r="E820" s="57" t="s">
        <v>134</v>
      </c>
      <c r="F820" s="59" t="s">
        <v>1746</v>
      </c>
      <c r="G820" s="56" t="s">
        <v>1128</v>
      </c>
      <c r="H820" s="60" t="s">
        <v>1129</v>
      </c>
      <c r="I820" s="61">
        <v>1200</v>
      </c>
      <c r="J820" s="61">
        <f t="shared" si="15"/>
        <v>1200</v>
      </c>
      <c r="K820" s="55" t="s">
        <v>66</v>
      </c>
    </row>
    <row r="821" spans="2:11" ht="168.75">
      <c r="B821" s="63" t="s">
        <v>1126</v>
      </c>
      <c r="C821" s="58">
        <v>20304</v>
      </c>
      <c r="D821" s="62" t="s">
        <v>72</v>
      </c>
      <c r="E821" s="57" t="s">
        <v>797</v>
      </c>
      <c r="F821" s="59" t="s">
        <v>1747</v>
      </c>
      <c r="G821" s="56" t="s">
        <v>1128</v>
      </c>
      <c r="H821" s="60" t="s">
        <v>1129</v>
      </c>
      <c r="I821" s="61">
        <v>1450</v>
      </c>
      <c r="J821" s="61">
        <f t="shared" si="15"/>
        <v>1450</v>
      </c>
      <c r="K821" s="55" t="s">
        <v>66</v>
      </c>
    </row>
    <row r="822" spans="2:11" ht="102">
      <c r="B822" s="63" t="s">
        <v>1126</v>
      </c>
      <c r="C822" s="58">
        <v>20304</v>
      </c>
      <c r="D822" s="62" t="s">
        <v>72</v>
      </c>
      <c r="E822" s="57" t="s">
        <v>797</v>
      </c>
      <c r="F822" s="59" t="s">
        <v>1748</v>
      </c>
      <c r="G822" s="56" t="s">
        <v>1128</v>
      </c>
      <c r="H822" s="60" t="s">
        <v>1129</v>
      </c>
      <c r="I822" s="61">
        <v>1650</v>
      </c>
      <c r="J822" s="61">
        <f t="shared" si="15"/>
        <v>1650</v>
      </c>
      <c r="K822" s="55" t="s">
        <v>66</v>
      </c>
    </row>
    <row r="823" spans="2:11" ht="168.75">
      <c r="B823" s="63" t="s">
        <v>1126</v>
      </c>
      <c r="C823" s="58">
        <v>20304</v>
      </c>
      <c r="D823" s="62" t="s">
        <v>72</v>
      </c>
      <c r="E823" s="57" t="s">
        <v>797</v>
      </c>
      <c r="F823" s="59" t="s">
        <v>1749</v>
      </c>
      <c r="G823" s="56" t="s">
        <v>1128</v>
      </c>
      <c r="H823" s="60" t="s">
        <v>1129</v>
      </c>
      <c r="I823" s="61">
        <v>1850</v>
      </c>
      <c r="J823" s="61">
        <f t="shared" si="15"/>
        <v>1850</v>
      </c>
      <c r="K823" s="55" t="s">
        <v>66</v>
      </c>
    </row>
    <row r="824" spans="2:11" ht="102">
      <c r="B824" s="63" t="s">
        <v>1126</v>
      </c>
      <c r="C824" s="58">
        <v>20304</v>
      </c>
      <c r="D824" s="62" t="s">
        <v>72</v>
      </c>
      <c r="E824" s="57" t="s">
        <v>797</v>
      </c>
      <c r="F824" s="59" t="s">
        <v>1750</v>
      </c>
      <c r="G824" s="56" t="s">
        <v>1128</v>
      </c>
      <c r="H824" s="60" t="s">
        <v>1129</v>
      </c>
      <c r="I824" s="61">
        <v>2250</v>
      </c>
      <c r="J824" s="61">
        <f t="shared" si="15"/>
        <v>2250</v>
      </c>
      <c r="K824" s="55" t="s">
        <v>66</v>
      </c>
    </row>
    <row r="825" spans="2:11" ht="25.5">
      <c r="B825" s="63" t="s">
        <v>1126</v>
      </c>
      <c r="C825" s="58">
        <v>20304</v>
      </c>
      <c r="D825" s="62" t="s">
        <v>72</v>
      </c>
      <c r="E825" s="57" t="s">
        <v>797</v>
      </c>
      <c r="F825" s="59" t="s">
        <v>1751</v>
      </c>
      <c r="G825" s="56" t="s">
        <v>1128</v>
      </c>
      <c r="H825" s="60" t="s">
        <v>1129</v>
      </c>
      <c r="I825" s="61">
        <v>2550</v>
      </c>
      <c r="J825" s="61">
        <f t="shared" si="15"/>
        <v>2550</v>
      </c>
      <c r="K825" s="55" t="s">
        <v>66</v>
      </c>
    </row>
    <row r="826" spans="2:11" ht="51">
      <c r="B826" s="63" t="s">
        <v>1126</v>
      </c>
      <c r="C826" s="58">
        <v>20304</v>
      </c>
      <c r="D826" s="62" t="s">
        <v>70</v>
      </c>
      <c r="E826" s="57" t="s">
        <v>82</v>
      </c>
      <c r="F826" s="59" t="s">
        <v>1752</v>
      </c>
      <c r="G826" s="56" t="s">
        <v>1128</v>
      </c>
      <c r="H826" s="60" t="s">
        <v>107</v>
      </c>
      <c r="I826" s="61">
        <v>344.47</v>
      </c>
      <c r="J826" s="61">
        <f t="shared" si="15"/>
        <v>68894</v>
      </c>
      <c r="K826" s="55" t="s">
        <v>66</v>
      </c>
    </row>
    <row r="827" spans="2:11" ht="102">
      <c r="B827" s="63" t="s">
        <v>1126</v>
      </c>
      <c r="C827" s="58">
        <v>20304</v>
      </c>
      <c r="D827" s="62" t="s">
        <v>69</v>
      </c>
      <c r="E827" s="57" t="s">
        <v>95</v>
      </c>
      <c r="F827" s="59" t="s">
        <v>1753</v>
      </c>
      <c r="G827" s="56" t="s">
        <v>1128</v>
      </c>
      <c r="H827" s="60" t="s">
        <v>296</v>
      </c>
      <c r="I827" s="61">
        <v>2700</v>
      </c>
      <c r="J827" s="61">
        <f t="shared" si="15"/>
        <v>135000</v>
      </c>
      <c r="K827" s="55" t="s">
        <v>66</v>
      </c>
    </row>
    <row r="828" spans="2:11" ht="102">
      <c r="B828" s="63" t="s">
        <v>1126</v>
      </c>
      <c r="C828" s="58">
        <v>20304</v>
      </c>
      <c r="D828" s="62" t="s">
        <v>69</v>
      </c>
      <c r="E828" s="57" t="s">
        <v>95</v>
      </c>
      <c r="F828" s="59" t="s">
        <v>1754</v>
      </c>
      <c r="G828" s="56" t="s">
        <v>1128</v>
      </c>
      <c r="H828" s="60">
        <v>50</v>
      </c>
      <c r="I828" s="61">
        <v>3300</v>
      </c>
      <c r="J828" s="61">
        <f t="shared" si="15"/>
        <v>165000</v>
      </c>
      <c r="K828" s="55" t="s">
        <v>66</v>
      </c>
    </row>
    <row r="829" spans="2:11" ht="38.25">
      <c r="B829" s="63" t="s">
        <v>1126</v>
      </c>
      <c r="C829" s="58">
        <v>20304</v>
      </c>
      <c r="D829" s="62" t="s">
        <v>69</v>
      </c>
      <c r="E829" s="57" t="s">
        <v>139</v>
      </c>
      <c r="F829" s="59" t="s">
        <v>1755</v>
      </c>
      <c r="G829" s="56" t="s">
        <v>1128</v>
      </c>
      <c r="H829" s="60">
        <v>50</v>
      </c>
      <c r="I829" s="61">
        <v>500</v>
      </c>
      <c r="J829" s="61">
        <f aca="true" t="shared" si="16" ref="J829:J860">H829*I829</f>
        <v>25000</v>
      </c>
      <c r="K829" s="55" t="s">
        <v>66</v>
      </c>
    </row>
    <row r="830" spans="2:11" ht="38.25">
      <c r="B830" s="63" t="s">
        <v>1126</v>
      </c>
      <c r="C830" s="58">
        <v>20304</v>
      </c>
      <c r="D830" s="62" t="s">
        <v>69</v>
      </c>
      <c r="E830" s="57" t="s">
        <v>139</v>
      </c>
      <c r="F830" s="59" t="s">
        <v>1756</v>
      </c>
      <c r="G830" s="56" t="s">
        <v>1128</v>
      </c>
      <c r="H830" s="60">
        <v>50</v>
      </c>
      <c r="I830" s="61">
        <v>900</v>
      </c>
      <c r="J830" s="61">
        <f t="shared" si="16"/>
        <v>45000</v>
      </c>
      <c r="K830" s="55" t="s">
        <v>66</v>
      </c>
    </row>
    <row r="831" spans="2:11" ht="25.5">
      <c r="B831" s="63" t="s">
        <v>1126</v>
      </c>
      <c r="C831" s="58">
        <v>20304</v>
      </c>
      <c r="D831" s="62" t="s">
        <v>69</v>
      </c>
      <c r="E831" s="57" t="s">
        <v>998</v>
      </c>
      <c r="F831" s="59" t="s">
        <v>1757</v>
      </c>
      <c r="G831" s="56" t="s">
        <v>1128</v>
      </c>
      <c r="H831" s="60" t="s">
        <v>292</v>
      </c>
      <c r="I831" s="61">
        <v>83.16</v>
      </c>
      <c r="J831" s="61">
        <f t="shared" si="16"/>
        <v>24948</v>
      </c>
      <c r="K831" s="55" t="s">
        <v>66</v>
      </c>
    </row>
    <row r="832" spans="2:11" ht="25.5">
      <c r="B832" s="63" t="s">
        <v>1126</v>
      </c>
      <c r="C832" s="58">
        <v>20304</v>
      </c>
      <c r="D832" s="62" t="s">
        <v>69</v>
      </c>
      <c r="E832" s="57" t="s">
        <v>998</v>
      </c>
      <c r="F832" s="59" t="s">
        <v>1758</v>
      </c>
      <c r="G832" s="56" t="s">
        <v>1128</v>
      </c>
      <c r="H832" s="60" t="s">
        <v>107</v>
      </c>
      <c r="I832" s="61">
        <v>170.28</v>
      </c>
      <c r="J832" s="61">
        <f t="shared" si="16"/>
        <v>34056</v>
      </c>
      <c r="K832" s="55" t="s">
        <v>66</v>
      </c>
    </row>
    <row r="833" spans="2:11" ht="141.75">
      <c r="B833" s="63" t="s">
        <v>1126</v>
      </c>
      <c r="C833" s="58">
        <v>20304</v>
      </c>
      <c r="D833" s="62" t="s">
        <v>122</v>
      </c>
      <c r="E833" s="57" t="s">
        <v>76</v>
      </c>
      <c r="F833" s="59" t="s">
        <v>1759</v>
      </c>
      <c r="G833" s="56" t="s">
        <v>1128</v>
      </c>
      <c r="H833" s="60" t="s">
        <v>1342</v>
      </c>
      <c r="I833" s="61">
        <v>189078.75</v>
      </c>
      <c r="J833" s="61">
        <f t="shared" si="16"/>
        <v>756315</v>
      </c>
      <c r="K833" s="55" t="s">
        <v>66</v>
      </c>
    </row>
    <row r="834" spans="2:11" ht="173.25">
      <c r="B834" s="63" t="s">
        <v>1126</v>
      </c>
      <c r="C834" s="58">
        <v>20304</v>
      </c>
      <c r="D834" s="62" t="s">
        <v>122</v>
      </c>
      <c r="E834" s="57" t="s">
        <v>76</v>
      </c>
      <c r="F834" s="59" t="s">
        <v>1760</v>
      </c>
      <c r="G834" s="56" t="s">
        <v>1128</v>
      </c>
      <c r="H834" s="60" t="s">
        <v>1342</v>
      </c>
      <c r="I834" s="61">
        <v>214000</v>
      </c>
      <c r="J834" s="61">
        <f t="shared" si="16"/>
        <v>856000</v>
      </c>
      <c r="K834" s="55" t="s">
        <v>66</v>
      </c>
    </row>
    <row r="835" spans="2:11" ht="173.25">
      <c r="B835" s="63" t="s">
        <v>1126</v>
      </c>
      <c r="C835" s="58">
        <v>20304</v>
      </c>
      <c r="D835" s="62" t="s">
        <v>122</v>
      </c>
      <c r="E835" s="57" t="s">
        <v>76</v>
      </c>
      <c r="F835" s="59" t="s">
        <v>1761</v>
      </c>
      <c r="G835" s="56" t="s">
        <v>1128</v>
      </c>
      <c r="H835" s="60" t="s">
        <v>1342</v>
      </c>
      <c r="I835" s="61">
        <v>247304.68</v>
      </c>
      <c r="J835" s="61">
        <f t="shared" si="16"/>
        <v>989218.72</v>
      </c>
      <c r="K835" s="55" t="s">
        <v>66</v>
      </c>
    </row>
    <row r="836" spans="2:11" ht="141.75">
      <c r="B836" s="63" t="s">
        <v>1126</v>
      </c>
      <c r="C836" s="58">
        <v>20304</v>
      </c>
      <c r="D836" s="62" t="s">
        <v>122</v>
      </c>
      <c r="E836" s="57" t="s">
        <v>76</v>
      </c>
      <c r="F836" s="59" t="s">
        <v>1762</v>
      </c>
      <c r="G836" s="56" t="s">
        <v>1128</v>
      </c>
      <c r="H836" s="60" t="s">
        <v>1342</v>
      </c>
      <c r="I836" s="61">
        <v>282097.01</v>
      </c>
      <c r="J836" s="61">
        <f t="shared" si="16"/>
        <v>1128388.04</v>
      </c>
      <c r="K836" s="55" t="s">
        <v>66</v>
      </c>
    </row>
    <row r="837" spans="2:11" ht="173.25">
      <c r="B837" s="63" t="s">
        <v>1126</v>
      </c>
      <c r="C837" s="58">
        <v>20304</v>
      </c>
      <c r="D837" s="62" t="s">
        <v>122</v>
      </c>
      <c r="E837" s="57" t="s">
        <v>76</v>
      </c>
      <c r="F837" s="59" t="s">
        <v>1763</v>
      </c>
      <c r="G837" s="56" t="s">
        <v>1128</v>
      </c>
      <c r="H837" s="60" t="s">
        <v>299</v>
      </c>
      <c r="I837" s="61">
        <v>247304.68</v>
      </c>
      <c r="J837" s="61">
        <f t="shared" si="16"/>
        <v>2473046.8</v>
      </c>
      <c r="K837" s="55" t="s">
        <v>66</v>
      </c>
    </row>
    <row r="838" spans="2:11" ht="141.75">
      <c r="B838" s="63" t="s">
        <v>1126</v>
      </c>
      <c r="C838" s="58">
        <v>20304</v>
      </c>
      <c r="D838" s="62" t="s">
        <v>122</v>
      </c>
      <c r="E838" s="57" t="s">
        <v>76</v>
      </c>
      <c r="F838" s="59" t="s">
        <v>1764</v>
      </c>
      <c r="G838" s="56" t="s">
        <v>1128</v>
      </c>
      <c r="H838" s="60" t="s">
        <v>1342</v>
      </c>
      <c r="I838" s="61">
        <v>292947.67</v>
      </c>
      <c r="J838" s="61">
        <f t="shared" si="16"/>
        <v>1171790.68</v>
      </c>
      <c r="K838" s="55" t="s">
        <v>66</v>
      </c>
    </row>
    <row r="839" spans="2:11" ht="189">
      <c r="B839" s="63" t="s">
        <v>1126</v>
      </c>
      <c r="C839" s="58">
        <v>20304</v>
      </c>
      <c r="D839" s="62" t="s">
        <v>122</v>
      </c>
      <c r="E839" s="57" t="s">
        <v>76</v>
      </c>
      <c r="F839" s="59" t="s">
        <v>1765</v>
      </c>
      <c r="G839" s="56" t="s">
        <v>1128</v>
      </c>
      <c r="H839" s="60" t="s">
        <v>1342</v>
      </c>
      <c r="I839" s="61">
        <v>292947.17</v>
      </c>
      <c r="J839" s="61">
        <f t="shared" si="16"/>
        <v>1171788.68</v>
      </c>
      <c r="K839" s="55" t="s">
        <v>66</v>
      </c>
    </row>
    <row r="840" spans="2:11" ht="173.25">
      <c r="B840" s="63" t="s">
        <v>1126</v>
      </c>
      <c r="C840" s="58">
        <v>20304</v>
      </c>
      <c r="D840" s="62" t="s">
        <v>122</v>
      </c>
      <c r="E840" s="57" t="s">
        <v>76</v>
      </c>
      <c r="F840" s="59" t="s">
        <v>1766</v>
      </c>
      <c r="G840" s="56" t="s">
        <v>1128</v>
      </c>
      <c r="H840" s="60" t="s">
        <v>1342</v>
      </c>
      <c r="I840" s="61">
        <v>1088590.3</v>
      </c>
      <c r="J840" s="61">
        <f t="shared" si="16"/>
        <v>4354361.2</v>
      </c>
      <c r="K840" s="55" t="s">
        <v>66</v>
      </c>
    </row>
    <row r="841" spans="2:11" ht="236.25">
      <c r="B841" s="63" t="s">
        <v>1126</v>
      </c>
      <c r="C841" s="58">
        <v>20304</v>
      </c>
      <c r="D841" s="62" t="s">
        <v>122</v>
      </c>
      <c r="E841" s="57" t="s">
        <v>76</v>
      </c>
      <c r="F841" s="59" t="s">
        <v>1767</v>
      </c>
      <c r="G841" s="56" t="s">
        <v>1128</v>
      </c>
      <c r="H841" s="60" t="s">
        <v>1342</v>
      </c>
      <c r="I841" s="61">
        <v>1770000</v>
      </c>
      <c r="J841" s="61">
        <f t="shared" si="16"/>
        <v>7080000</v>
      </c>
      <c r="K841" s="55" t="s">
        <v>66</v>
      </c>
    </row>
    <row r="842" spans="2:11" ht="141.75">
      <c r="B842" s="63" t="s">
        <v>1126</v>
      </c>
      <c r="C842" s="58">
        <v>20304</v>
      </c>
      <c r="D842" s="62" t="s">
        <v>122</v>
      </c>
      <c r="E842" s="57" t="s">
        <v>76</v>
      </c>
      <c r="F842" s="59" t="s">
        <v>1768</v>
      </c>
      <c r="G842" s="56" t="s">
        <v>1128</v>
      </c>
      <c r="H842" s="60" t="s">
        <v>1129</v>
      </c>
      <c r="I842" s="61">
        <v>1088590.3</v>
      </c>
      <c r="J842" s="61">
        <f t="shared" si="16"/>
        <v>1088590.3</v>
      </c>
      <c r="K842" s="55" t="s">
        <v>66</v>
      </c>
    </row>
    <row r="843" spans="2:11" ht="378">
      <c r="B843" s="63" t="s">
        <v>1126</v>
      </c>
      <c r="C843" s="58">
        <v>20304</v>
      </c>
      <c r="D843" s="62" t="s">
        <v>122</v>
      </c>
      <c r="E843" s="57" t="s">
        <v>76</v>
      </c>
      <c r="F843" s="59" t="s">
        <v>1769</v>
      </c>
      <c r="G843" s="56" t="s">
        <v>1128</v>
      </c>
      <c r="H843" s="60" t="s">
        <v>299</v>
      </c>
      <c r="I843" s="61">
        <v>24582</v>
      </c>
      <c r="J843" s="61">
        <f t="shared" si="16"/>
        <v>245820</v>
      </c>
      <c r="K843" s="55" t="s">
        <v>66</v>
      </c>
    </row>
    <row r="844" spans="2:11" ht="378">
      <c r="B844" s="63" t="s">
        <v>1126</v>
      </c>
      <c r="C844" s="58">
        <v>20304</v>
      </c>
      <c r="D844" s="62" t="s">
        <v>122</v>
      </c>
      <c r="E844" s="57" t="s">
        <v>76</v>
      </c>
      <c r="F844" s="59" t="s">
        <v>1770</v>
      </c>
      <c r="G844" s="56" t="s">
        <v>1128</v>
      </c>
      <c r="H844" s="60" t="s">
        <v>299</v>
      </c>
      <c r="I844" s="61">
        <v>150756</v>
      </c>
      <c r="J844" s="61">
        <f t="shared" si="16"/>
        <v>1507560</v>
      </c>
      <c r="K844" s="55" t="s">
        <v>66</v>
      </c>
    </row>
    <row r="845" spans="2:11" ht="378">
      <c r="B845" s="63" t="s">
        <v>1126</v>
      </c>
      <c r="C845" s="58">
        <v>20304</v>
      </c>
      <c r="D845" s="62" t="s">
        <v>122</v>
      </c>
      <c r="E845" s="57" t="s">
        <v>76</v>
      </c>
      <c r="F845" s="59" t="s">
        <v>1771</v>
      </c>
      <c r="G845" s="56" t="s">
        <v>1128</v>
      </c>
      <c r="H845" s="60" t="s">
        <v>299</v>
      </c>
      <c r="I845" s="61">
        <v>150756</v>
      </c>
      <c r="J845" s="61">
        <f t="shared" si="16"/>
        <v>1507560</v>
      </c>
      <c r="K845" s="55" t="s">
        <v>66</v>
      </c>
    </row>
    <row r="846" spans="2:11" ht="393.75">
      <c r="B846" s="63" t="s">
        <v>1126</v>
      </c>
      <c r="C846" s="58">
        <v>20304</v>
      </c>
      <c r="D846" s="62" t="s">
        <v>122</v>
      </c>
      <c r="E846" s="57" t="s">
        <v>76</v>
      </c>
      <c r="F846" s="59" t="s">
        <v>1772</v>
      </c>
      <c r="G846" s="56" t="s">
        <v>1128</v>
      </c>
      <c r="H846" s="60" t="s">
        <v>1167</v>
      </c>
      <c r="I846" s="61">
        <v>39280</v>
      </c>
      <c r="J846" s="61">
        <f t="shared" si="16"/>
        <v>785600</v>
      </c>
      <c r="K846" s="55" t="s">
        <v>66</v>
      </c>
    </row>
    <row r="847" spans="2:11" ht="299.25">
      <c r="B847" s="63" t="s">
        <v>1126</v>
      </c>
      <c r="C847" s="58">
        <v>20304</v>
      </c>
      <c r="D847" s="62" t="s">
        <v>122</v>
      </c>
      <c r="E847" s="57" t="s">
        <v>76</v>
      </c>
      <c r="F847" s="59" t="s">
        <v>1773</v>
      </c>
      <c r="G847" s="56" t="s">
        <v>1128</v>
      </c>
      <c r="H847" s="60" t="s">
        <v>299</v>
      </c>
      <c r="I847" s="61">
        <v>118549</v>
      </c>
      <c r="J847" s="61">
        <f t="shared" si="16"/>
        <v>1185490</v>
      </c>
      <c r="K847" s="55" t="s">
        <v>66</v>
      </c>
    </row>
    <row r="848" spans="2:11" ht="140.25">
      <c r="B848" s="63" t="s">
        <v>1126</v>
      </c>
      <c r="C848" s="58">
        <v>20304</v>
      </c>
      <c r="D848" s="62" t="s">
        <v>137</v>
      </c>
      <c r="E848" s="57" t="s">
        <v>76</v>
      </c>
      <c r="F848" s="59" t="s">
        <v>1774</v>
      </c>
      <c r="G848" s="56" t="s">
        <v>1128</v>
      </c>
      <c r="H848" s="60" t="s">
        <v>1493</v>
      </c>
      <c r="I848" s="61">
        <v>134985.12</v>
      </c>
      <c r="J848" s="61">
        <f t="shared" si="16"/>
        <v>4319523.84</v>
      </c>
      <c r="K848" s="55" t="s">
        <v>66</v>
      </c>
    </row>
    <row r="849" spans="2:11" ht="252">
      <c r="B849" s="63" t="s">
        <v>1126</v>
      </c>
      <c r="C849" s="58">
        <v>20304</v>
      </c>
      <c r="D849" s="62" t="s">
        <v>103</v>
      </c>
      <c r="E849" s="57" t="s">
        <v>958</v>
      </c>
      <c r="F849" s="59" t="s">
        <v>1775</v>
      </c>
      <c r="G849" s="56" t="s">
        <v>1128</v>
      </c>
      <c r="H849" s="60" t="s">
        <v>162</v>
      </c>
      <c r="I849" s="61">
        <v>137166</v>
      </c>
      <c r="J849" s="61">
        <f t="shared" si="16"/>
        <v>14402430</v>
      </c>
      <c r="K849" s="55" t="s">
        <v>66</v>
      </c>
    </row>
    <row r="850" spans="2:11" ht="267.75">
      <c r="B850" s="63" t="s">
        <v>1126</v>
      </c>
      <c r="C850" s="58">
        <v>20304</v>
      </c>
      <c r="D850" s="62" t="s">
        <v>103</v>
      </c>
      <c r="E850" s="57" t="s">
        <v>958</v>
      </c>
      <c r="F850" s="59" t="s">
        <v>1776</v>
      </c>
      <c r="G850" s="56" t="s">
        <v>1128</v>
      </c>
      <c r="H850" s="60" t="s">
        <v>107</v>
      </c>
      <c r="I850" s="61">
        <v>300920</v>
      </c>
      <c r="J850" s="61">
        <f t="shared" si="16"/>
        <v>60184000</v>
      </c>
      <c r="K850" s="55" t="s">
        <v>66</v>
      </c>
    </row>
    <row r="851" spans="2:11" ht="220.5">
      <c r="B851" s="63" t="s">
        <v>1126</v>
      </c>
      <c r="C851" s="58">
        <v>20304</v>
      </c>
      <c r="D851" s="62" t="s">
        <v>103</v>
      </c>
      <c r="E851" s="57" t="s">
        <v>958</v>
      </c>
      <c r="F851" s="59" t="s">
        <v>1777</v>
      </c>
      <c r="G851" s="56" t="s">
        <v>1128</v>
      </c>
      <c r="H851" s="60" t="s">
        <v>84</v>
      </c>
      <c r="I851" s="61">
        <v>254589</v>
      </c>
      <c r="J851" s="61">
        <f t="shared" si="16"/>
        <v>25458900</v>
      </c>
      <c r="K851" s="55" t="s">
        <v>66</v>
      </c>
    </row>
    <row r="852" spans="2:11" ht="180">
      <c r="B852" s="63" t="s">
        <v>1126</v>
      </c>
      <c r="C852" s="58">
        <v>20304</v>
      </c>
      <c r="D852" s="62" t="s">
        <v>103</v>
      </c>
      <c r="E852" s="57" t="s">
        <v>958</v>
      </c>
      <c r="F852" s="59" t="s">
        <v>1778</v>
      </c>
      <c r="G852" s="56" t="s">
        <v>1128</v>
      </c>
      <c r="H852" s="60" t="s">
        <v>296</v>
      </c>
      <c r="I852" s="61">
        <v>70000</v>
      </c>
      <c r="J852" s="61">
        <f t="shared" si="16"/>
        <v>3500000</v>
      </c>
      <c r="K852" s="55" t="s">
        <v>66</v>
      </c>
    </row>
    <row r="853" spans="2:11" ht="141.75">
      <c r="B853" s="63" t="s">
        <v>1126</v>
      </c>
      <c r="C853" s="58">
        <v>20304</v>
      </c>
      <c r="D853" s="62" t="s">
        <v>103</v>
      </c>
      <c r="E853" s="57" t="s">
        <v>958</v>
      </c>
      <c r="F853" s="59" t="s">
        <v>1779</v>
      </c>
      <c r="G853" s="56" t="s">
        <v>1128</v>
      </c>
      <c r="H853" s="60" t="s">
        <v>107</v>
      </c>
      <c r="I853" s="61">
        <v>20000</v>
      </c>
      <c r="J853" s="61">
        <f t="shared" si="16"/>
        <v>4000000</v>
      </c>
      <c r="K853" s="55" t="s">
        <v>66</v>
      </c>
    </row>
    <row r="854" spans="2:11" ht="141.75">
      <c r="B854" s="63" t="s">
        <v>1126</v>
      </c>
      <c r="C854" s="58">
        <v>20304</v>
      </c>
      <c r="D854" s="62" t="s">
        <v>72</v>
      </c>
      <c r="E854" s="57" t="s">
        <v>1780</v>
      </c>
      <c r="F854" s="59" t="s">
        <v>1781</v>
      </c>
      <c r="G854" s="56" t="s">
        <v>1128</v>
      </c>
      <c r="H854" s="60" t="s">
        <v>84</v>
      </c>
      <c r="I854" s="61">
        <v>2500</v>
      </c>
      <c r="J854" s="61">
        <f t="shared" si="16"/>
        <v>250000</v>
      </c>
      <c r="K854" s="55" t="s">
        <v>66</v>
      </c>
    </row>
    <row r="855" spans="2:11" ht="141.75">
      <c r="B855" s="63" t="s">
        <v>1126</v>
      </c>
      <c r="C855" s="58">
        <v>20304</v>
      </c>
      <c r="D855" s="62" t="s">
        <v>72</v>
      </c>
      <c r="E855" s="57" t="s">
        <v>1780</v>
      </c>
      <c r="F855" s="59" t="s">
        <v>1782</v>
      </c>
      <c r="G855" s="56" t="s">
        <v>1128</v>
      </c>
      <c r="H855" s="60" t="s">
        <v>84</v>
      </c>
      <c r="I855" s="61">
        <v>2500</v>
      </c>
      <c r="J855" s="61">
        <f t="shared" si="16"/>
        <v>250000</v>
      </c>
      <c r="K855" s="55" t="s">
        <v>66</v>
      </c>
    </row>
    <row r="856" spans="2:11" ht="141.75">
      <c r="B856" s="63" t="s">
        <v>1126</v>
      </c>
      <c r="C856" s="58">
        <v>20304</v>
      </c>
      <c r="D856" s="62" t="s">
        <v>72</v>
      </c>
      <c r="E856" s="57" t="s">
        <v>1780</v>
      </c>
      <c r="F856" s="59" t="s">
        <v>1783</v>
      </c>
      <c r="G856" s="56" t="s">
        <v>1128</v>
      </c>
      <c r="H856" s="60" t="s">
        <v>84</v>
      </c>
      <c r="I856" s="61">
        <v>2500</v>
      </c>
      <c r="J856" s="61">
        <f t="shared" si="16"/>
        <v>250000</v>
      </c>
      <c r="K856" s="55" t="s">
        <v>66</v>
      </c>
    </row>
    <row r="857" spans="2:11" ht="120">
      <c r="B857" s="63" t="s">
        <v>1126</v>
      </c>
      <c r="C857" s="58">
        <v>20304</v>
      </c>
      <c r="D857" s="62" t="s">
        <v>137</v>
      </c>
      <c r="E857" s="57" t="s">
        <v>76</v>
      </c>
      <c r="F857" s="59" t="s">
        <v>1784</v>
      </c>
      <c r="G857" s="56" t="s">
        <v>1128</v>
      </c>
      <c r="H857" s="60" t="s">
        <v>1356</v>
      </c>
      <c r="I857" s="61">
        <v>220042.31</v>
      </c>
      <c r="J857" s="61">
        <f t="shared" si="16"/>
        <v>1320253.8599999999</v>
      </c>
      <c r="K857" s="55" t="s">
        <v>66</v>
      </c>
    </row>
    <row r="858" spans="2:11" ht="63.75">
      <c r="B858" s="63" t="s">
        <v>1126</v>
      </c>
      <c r="C858" s="58">
        <v>20305</v>
      </c>
      <c r="D858" s="62" t="s">
        <v>98</v>
      </c>
      <c r="E858" s="57" t="s">
        <v>143</v>
      </c>
      <c r="F858" s="59" t="s">
        <v>145</v>
      </c>
      <c r="G858" s="56" t="s">
        <v>94</v>
      </c>
      <c r="H858" s="60">
        <v>400</v>
      </c>
      <c r="I858" s="61">
        <v>52875</v>
      </c>
      <c r="J858" s="61">
        <f t="shared" si="16"/>
        <v>21150000</v>
      </c>
      <c r="K858" s="55" t="s">
        <v>66</v>
      </c>
    </row>
    <row r="859" spans="2:11" ht="38.25">
      <c r="B859" s="63" t="s">
        <v>1126</v>
      </c>
      <c r="C859" s="58">
        <v>20305</v>
      </c>
      <c r="D859" s="62" t="s">
        <v>98</v>
      </c>
      <c r="E859" s="57" t="s">
        <v>82</v>
      </c>
      <c r="F859" s="59" t="s">
        <v>147</v>
      </c>
      <c r="G859" s="56" t="s">
        <v>94</v>
      </c>
      <c r="H859" s="60">
        <v>2000</v>
      </c>
      <c r="I859" s="61">
        <v>2035</v>
      </c>
      <c r="J859" s="61">
        <f t="shared" si="16"/>
        <v>4070000</v>
      </c>
      <c r="K859" s="55" t="s">
        <v>66</v>
      </c>
    </row>
    <row r="860" spans="2:11" ht="25.5">
      <c r="B860" s="63" t="s">
        <v>1126</v>
      </c>
      <c r="C860" s="58">
        <v>20305</v>
      </c>
      <c r="D860" s="62" t="s">
        <v>98</v>
      </c>
      <c r="E860" s="57" t="s">
        <v>146</v>
      </c>
      <c r="F860" s="59" t="s">
        <v>2051</v>
      </c>
      <c r="G860" s="56" t="s">
        <v>94</v>
      </c>
      <c r="H860" s="60">
        <v>2000</v>
      </c>
      <c r="I860" s="61">
        <v>236</v>
      </c>
      <c r="J860" s="61">
        <f t="shared" si="16"/>
        <v>472000</v>
      </c>
      <c r="K860" s="55" t="s">
        <v>66</v>
      </c>
    </row>
    <row r="861" spans="2:11" ht="16.5">
      <c r="B861" s="63" t="s">
        <v>1075</v>
      </c>
      <c r="C861" s="58">
        <v>20306</v>
      </c>
      <c r="D861" s="62" t="s">
        <v>131</v>
      </c>
      <c r="E861" s="57" t="s">
        <v>82</v>
      </c>
      <c r="F861" s="59" t="s">
        <v>582</v>
      </c>
      <c r="G861" s="56" t="s">
        <v>566</v>
      </c>
      <c r="H861" s="60">
        <v>20</v>
      </c>
      <c r="I861" s="61">
        <v>7900</v>
      </c>
      <c r="J861" s="61">
        <f>SUM(H861*I861)</f>
        <v>158000</v>
      </c>
      <c r="K861" s="55" t="s">
        <v>66</v>
      </c>
    </row>
    <row r="862" spans="2:11" ht="25.5">
      <c r="B862" s="63" t="s">
        <v>1126</v>
      </c>
      <c r="C862" s="58">
        <v>20306</v>
      </c>
      <c r="D862" s="62" t="s">
        <v>72</v>
      </c>
      <c r="E862" s="57" t="s">
        <v>148</v>
      </c>
      <c r="F862" s="59" t="s">
        <v>1785</v>
      </c>
      <c r="G862" s="56" t="s">
        <v>1128</v>
      </c>
      <c r="H862" s="60" t="s">
        <v>1129</v>
      </c>
      <c r="I862" s="61">
        <v>3051</v>
      </c>
      <c r="J862" s="61">
        <f aca="true" t="shared" si="17" ref="J862:J925">H862*I862</f>
        <v>3051</v>
      </c>
      <c r="K862" s="55" t="s">
        <v>66</v>
      </c>
    </row>
    <row r="863" spans="2:11" ht="25.5">
      <c r="B863" s="63" t="s">
        <v>1126</v>
      </c>
      <c r="C863" s="58">
        <v>20306</v>
      </c>
      <c r="D863" s="62" t="s">
        <v>72</v>
      </c>
      <c r="E863" s="57" t="s">
        <v>148</v>
      </c>
      <c r="F863" s="59" t="s">
        <v>1786</v>
      </c>
      <c r="G863" s="56" t="s">
        <v>1128</v>
      </c>
      <c r="H863" s="60" t="s">
        <v>1129</v>
      </c>
      <c r="I863" s="61">
        <v>7137</v>
      </c>
      <c r="J863" s="61">
        <f t="shared" si="17"/>
        <v>7137</v>
      </c>
      <c r="K863" s="55" t="s">
        <v>66</v>
      </c>
    </row>
    <row r="864" spans="2:11" ht="25.5">
      <c r="B864" s="63" t="s">
        <v>1126</v>
      </c>
      <c r="C864" s="58">
        <v>20306</v>
      </c>
      <c r="D864" s="62" t="s">
        <v>72</v>
      </c>
      <c r="E864" s="57" t="s">
        <v>148</v>
      </c>
      <c r="F864" s="59" t="s">
        <v>1787</v>
      </c>
      <c r="G864" s="56" t="s">
        <v>1128</v>
      </c>
      <c r="H864" s="60" t="s">
        <v>1129</v>
      </c>
      <c r="I864" s="61">
        <v>13322</v>
      </c>
      <c r="J864" s="61">
        <f t="shared" si="17"/>
        <v>13322</v>
      </c>
      <c r="K864" s="55" t="s">
        <v>66</v>
      </c>
    </row>
    <row r="865" spans="2:11" ht="25.5">
      <c r="B865" s="63" t="s">
        <v>1126</v>
      </c>
      <c r="C865" s="58">
        <v>20306</v>
      </c>
      <c r="D865" s="62" t="s">
        <v>72</v>
      </c>
      <c r="E865" s="57" t="s">
        <v>148</v>
      </c>
      <c r="F865" s="59" t="s">
        <v>1788</v>
      </c>
      <c r="G865" s="56" t="s">
        <v>1128</v>
      </c>
      <c r="H865" s="60" t="s">
        <v>1129</v>
      </c>
      <c r="I865" s="61">
        <v>36699</v>
      </c>
      <c r="J865" s="61">
        <f t="shared" si="17"/>
        <v>36699</v>
      </c>
      <c r="K865" s="55" t="s">
        <v>66</v>
      </c>
    </row>
    <row r="866" spans="2:11" ht="25.5">
      <c r="B866" s="63" t="s">
        <v>1126</v>
      </c>
      <c r="C866" s="58">
        <v>20306</v>
      </c>
      <c r="D866" s="62" t="s">
        <v>72</v>
      </c>
      <c r="E866" s="57" t="s">
        <v>148</v>
      </c>
      <c r="F866" s="59" t="s">
        <v>1789</v>
      </c>
      <c r="G866" s="56" t="s">
        <v>1128</v>
      </c>
      <c r="H866" s="60" t="s">
        <v>1129</v>
      </c>
      <c r="I866" s="61">
        <v>10953</v>
      </c>
      <c r="J866" s="61">
        <f t="shared" si="17"/>
        <v>10953</v>
      </c>
      <c r="K866" s="55" t="s">
        <v>66</v>
      </c>
    </row>
    <row r="867" spans="2:11" ht="25.5">
      <c r="B867" s="63" t="s">
        <v>1126</v>
      </c>
      <c r="C867" s="58">
        <v>20306</v>
      </c>
      <c r="D867" s="62" t="s">
        <v>72</v>
      </c>
      <c r="E867" s="57" t="s">
        <v>148</v>
      </c>
      <c r="F867" s="59" t="s">
        <v>1790</v>
      </c>
      <c r="G867" s="56" t="s">
        <v>1128</v>
      </c>
      <c r="H867" s="60" t="s">
        <v>1129</v>
      </c>
      <c r="I867" s="61">
        <v>18540</v>
      </c>
      <c r="J867" s="61">
        <f t="shared" si="17"/>
        <v>18540</v>
      </c>
      <c r="K867" s="55" t="s">
        <v>66</v>
      </c>
    </row>
    <row r="868" spans="2:11" ht="25.5">
      <c r="B868" s="63" t="s">
        <v>1126</v>
      </c>
      <c r="C868" s="58">
        <v>20306</v>
      </c>
      <c r="D868" s="62" t="s">
        <v>78</v>
      </c>
      <c r="E868" s="57" t="s">
        <v>152</v>
      </c>
      <c r="F868" s="59" t="s">
        <v>1791</v>
      </c>
      <c r="G868" s="56" t="s">
        <v>1128</v>
      </c>
      <c r="H868" s="60" t="s">
        <v>1129</v>
      </c>
      <c r="I868" s="61">
        <f>16479*1.1</f>
        <v>18126.9</v>
      </c>
      <c r="J868" s="61">
        <f t="shared" si="17"/>
        <v>18126.9</v>
      </c>
      <c r="K868" s="55" t="s">
        <v>66</v>
      </c>
    </row>
    <row r="869" spans="2:11" ht="25.5">
      <c r="B869" s="63" t="s">
        <v>1126</v>
      </c>
      <c r="C869" s="58">
        <v>20306</v>
      </c>
      <c r="D869" s="62" t="s">
        <v>78</v>
      </c>
      <c r="E869" s="57" t="s">
        <v>82</v>
      </c>
      <c r="F869" s="59" t="s">
        <v>1792</v>
      </c>
      <c r="G869" s="56" t="s">
        <v>1128</v>
      </c>
      <c r="H869" s="60" t="s">
        <v>1129</v>
      </c>
      <c r="I869" s="61">
        <f>12236*1.1</f>
        <v>13459.6</v>
      </c>
      <c r="J869" s="61">
        <f t="shared" si="17"/>
        <v>13459.6</v>
      </c>
      <c r="K869" s="55" t="s">
        <v>66</v>
      </c>
    </row>
    <row r="870" spans="2:11" ht="25.5">
      <c r="B870" s="63" t="s">
        <v>1126</v>
      </c>
      <c r="C870" s="58">
        <v>20306</v>
      </c>
      <c r="D870" s="62" t="s">
        <v>83</v>
      </c>
      <c r="E870" s="57" t="s">
        <v>95</v>
      </c>
      <c r="F870" s="59" t="s">
        <v>1793</v>
      </c>
      <c r="G870" s="56" t="s">
        <v>1128</v>
      </c>
      <c r="H870" s="60" t="s">
        <v>1129</v>
      </c>
      <c r="I870" s="61">
        <f>4986*1.1</f>
        <v>5484.6</v>
      </c>
      <c r="J870" s="61">
        <f t="shared" si="17"/>
        <v>5484.6</v>
      </c>
      <c r="K870" s="55" t="s">
        <v>66</v>
      </c>
    </row>
    <row r="871" spans="2:11" ht="25.5">
      <c r="B871" s="63" t="s">
        <v>1126</v>
      </c>
      <c r="C871" s="58">
        <v>20306</v>
      </c>
      <c r="D871" s="62" t="s">
        <v>83</v>
      </c>
      <c r="E871" s="57" t="s">
        <v>77</v>
      </c>
      <c r="F871" s="59" t="s">
        <v>1794</v>
      </c>
      <c r="G871" s="56" t="s">
        <v>1128</v>
      </c>
      <c r="H871" s="60" t="s">
        <v>1129</v>
      </c>
      <c r="I871" s="61">
        <f>9035*1.1</f>
        <v>9938.5</v>
      </c>
      <c r="J871" s="61">
        <f t="shared" si="17"/>
        <v>9938.5</v>
      </c>
      <c r="K871" s="55" t="s">
        <v>66</v>
      </c>
    </row>
    <row r="872" spans="2:11" ht="25.5">
      <c r="B872" s="63" t="s">
        <v>1126</v>
      </c>
      <c r="C872" s="58">
        <v>20306</v>
      </c>
      <c r="D872" s="62" t="s">
        <v>96</v>
      </c>
      <c r="E872" s="57" t="s">
        <v>217</v>
      </c>
      <c r="F872" s="59" t="s">
        <v>1795</v>
      </c>
      <c r="G872" s="56" t="s">
        <v>1128</v>
      </c>
      <c r="H872" s="60" t="s">
        <v>1129</v>
      </c>
      <c r="I872" s="61">
        <f>53271*1.1</f>
        <v>58598.100000000006</v>
      </c>
      <c r="J872" s="61">
        <f t="shared" si="17"/>
        <v>58598.100000000006</v>
      </c>
      <c r="K872" s="55" t="s">
        <v>66</v>
      </c>
    </row>
    <row r="873" spans="2:11" ht="25.5">
      <c r="B873" s="63" t="s">
        <v>1126</v>
      </c>
      <c r="C873" s="58">
        <v>20306</v>
      </c>
      <c r="D873" s="62" t="s">
        <v>83</v>
      </c>
      <c r="E873" s="57" t="s">
        <v>77</v>
      </c>
      <c r="F873" s="59" t="s">
        <v>1796</v>
      </c>
      <c r="G873" s="56" t="s">
        <v>1128</v>
      </c>
      <c r="H873" s="60" t="s">
        <v>1129</v>
      </c>
      <c r="I873" s="61">
        <f>273*1.1</f>
        <v>300.3</v>
      </c>
      <c r="J873" s="61">
        <f t="shared" si="17"/>
        <v>300.3</v>
      </c>
      <c r="K873" s="55" t="s">
        <v>66</v>
      </c>
    </row>
    <row r="874" spans="2:11" ht="25.5">
      <c r="B874" s="63" t="s">
        <v>1126</v>
      </c>
      <c r="C874" s="58">
        <v>20306</v>
      </c>
      <c r="D874" s="62" t="s">
        <v>83</v>
      </c>
      <c r="E874" s="57" t="s">
        <v>77</v>
      </c>
      <c r="F874" s="59" t="s">
        <v>1797</v>
      </c>
      <c r="G874" s="56" t="s">
        <v>1128</v>
      </c>
      <c r="H874" s="60" t="s">
        <v>1129</v>
      </c>
      <c r="I874" s="61">
        <f>506*1.1</f>
        <v>556.6</v>
      </c>
      <c r="J874" s="61">
        <f t="shared" si="17"/>
        <v>556.6</v>
      </c>
      <c r="K874" s="55" t="s">
        <v>66</v>
      </c>
    </row>
    <row r="875" spans="2:11" ht="25.5">
      <c r="B875" s="63" t="s">
        <v>1126</v>
      </c>
      <c r="C875" s="58">
        <v>20306</v>
      </c>
      <c r="D875" s="62" t="s">
        <v>83</v>
      </c>
      <c r="E875" s="57" t="s">
        <v>77</v>
      </c>
      <c r="F875" s="59" t="s">
        <v>1798</v>
      </c>
      <c r="G875" s="56" t="s">
        <v>1128</v>
      </c>
      <c r="H875" s="60" t="s">
        <v>1129</v>
      </c>
      <c r="I875" s="61">
        <f>797*1.1</f>
        <v>876.7</v>
      </c>
      <c r="J875" s="61">
        <f t="shared" si="17"/>
        <v>876.7</v>
      </c>
      <c r="K875" s="55" t="s">
        <v>66</v>
      </c>
    </row>
    <row r="876" spans="2:11" ht="25.5">
      <c r="B876" s="63" t="s">
        <v>1126</v>
      </c>
      <c r="C876" s="58">
        <v>20306</v>
      </c>
      <c r="D876" s="62" t="s">
        <v>83</v>
      </c>
      <c r="E876" s="57" t="s">
        <v>77</v>
      </c>
      <c r="F876" s="59" t="s">
        <v>1799</v>
      </c>
      <c r="G876" s="56" t="s">
        <v>1128</v>
      </c>
      <c r="H876" s="60" t="s">
        <v>1129</v>
      </c>
      <c r="I876" s="61">
        <f>924*1.1</f>
        <v>1016.4000000000001</v>
      </c>
      <c r="J876" s="61">
        <f t="shared" si="17"/>
        <v>1016.4000000000001</v>
      </c>
      <c r="K876" s="55" t="s">
        <v>66</v>
      </c>
    </row>
    <row r="877" spans="2:11" ht="25.5">
      <c r="B877" s="63" t="s">
        <v>1126</v>
      </c>
      <c r="C877" s="58">
        <v>20306</v>
      </c>
      <c r="D877" s="62" t="s">
        <v>83</v>
      </c>
      <c r="E877" s="57" t="s">
        <v>77</v>
      </c>
      <c r="F877" s="59" t="s">
        <v>1800</v>
      </c>
      <c r="G877" s="56" t="s">
        <v>1128</v>
      </c>
      <c r="H877" s="60" t="s">
        <v>1129</v>
      </c>
      <c r="I877" s="61">
        <f>1275*1.1</f>
        <v>1402.5</v>
      </c>
      <c r="J877" s="61">
        <f t="shared" si="17"/>
        <v>1402.5</v>
      </c>
      <c r="K877" s="55" t="s">
        <v>66</v>
      </c>
    </row>
    <row r="878" spans="2:11" ht="25.5">
      <c r="B878" s="63" t="s">
        <v>1126</v>
      </c>
      <c r="C878" s="58">
        <v>20306</v>
      </c>
      <c r="D878" s="62" t="s">
        <v>83</v>
      </c>
      <c r="E878" s="57" t="s">
        <v>77</v>
      </c>
      <c r="F878" s="59" t="s">
        <v>1801</v>
      </c>
      <c r="G878" s="56" t="s">
        <v>1128</v>
      </c>
      <c r="H878" s="60" t="s">
        <v>1129</v>
      </c>
      <c r="I878" s="61">
        <v>4273</v>
      </c>
      <c r="J878" s="61">
        <f t="shared" si="17"/>
        <v>4273</v>
      </c>
      <c r="K878" s="55" t="s">
        <v>66</v>
      </c>
    </row>
    <row r="879" spans="2:11" ht="25.5">
      <c r="B879" s="63" t="s">
        <v>1126</v>
      </c>
      <c r="C879" s="58">
        <v>20306</v>
      </c>
      <c r="D879" s="62" t="s">
        <v>83</v>
      </c>
      <c r="E879" s="57" t="s">
        <v>77</v>
      </c>
      <c r="F879" s="59" t="s">
        <v>1802</v>
      </c>
      <c r="G879" s="56" t="s">
        <v>1128</v>
      </c>
      <c r="H879" s="60" t="s">
        <v>1129</v>
      </c>
      <c r="I879" s="61">
        <f>4757*1.1</f>
        <v>5232.700000000001</v>
      </c>
      <c r="J879" s="61">
        <f t="shared" si="17"/>
        <v>5232.700000000001</v>
      </c>
      <c r="K879" s="55" t="s">
        <v>66</v>
      </c>
    </row>
    <row r="880" spans="2:11" ht="25.5">
      <c r="B880" s="63" t="s">
        <v>1126</v>
      </c>
      <c r="C880" s="58">
        <v>20306</v>
      </c>
      <c r="D880" s="62" t="s">
        <v>83</v>
      </c>
      <c r="E880" s="57" t="s">
        <v>77</v>
      </c>
      <c r="F880" s="59" t="s">
        <v>1803</v>
      </c>
      <c r="G880" s="56" t="s">
        <v>1128</v>
      </c>
      <c r="H880" s="60" t="s">
        <v>1129</v>
      </c>
      <c r="I880" s="61">
        <v>6770</v>
      </c>
      <c r="J880" s="61">
        <f t="shared" si="17"/>
        <v>6770</v>
      </c>
      <c r="K880" s="55" t="s">
        <v>66</v>
      </c>
    </row>
    <row r="881" spans="2:11" ht="25.5">
      <c r="B881" s="63" t="s">
        <v>1126</v>
      </c>
      <c r="C881" s="58">
        <v>20306</v>
      </c>
      <c r="D881" s="62" t="s">
        <v>83</v>
      </c>
      <c r="E881" s="57" t="s">
        <v>112</v>
      </c>
      <c r="F881" s="59" t="s">
        <v>1804</v>
      </c>
      <c r="G881" s="56" t="s">
        <v>1128</v>
      </c>
      <c r="H881" s="60" t="s">
        <v>1129</v>
      </c>
      <c r="I881" s="61">
        <f>248*1.1</f>
        <v>272.8</v>
      </c>
      <c r="J881" s="61">
        <f t="shared" si="17"/>
        <v>272.8</v>
      </c>
      <c r="K881" s="55" t="s">
        <v>66</v>
      </c>
    </row>
    <row r="882" spans="2:11" ht="25.5">
      <c r="B882" s="63" t="s">
        <v>1126</v>
      </c>
      <c r="C882" s="58">
        <v>20306</v>
      </c>
      <c r="D882" s="62" t="s">
        <v>83</v>
      </c>
      <c r="E882" s="57" t="s">
        <v>95</v>
      </c>
      <c r="F882" s="59" t="s">
        <v>1805</v>
      </c>
      <c r="G882" s="56" t="s">
        <v>1128</v>
      </c>
      <c r="H882" s="60" t="s">
        <v>1129</v>
      </c>
      <c r="I882" s="61">
        <f>679*1.1</f>
        <v>746.9000000000001</v>
      </c>
      <c r="J882" s="61">
        <f t="shared" si="17"/>
        <v>746.9000000000001</v>
      </c>
      <c r="K882" s="55" t="s">
        <v>66</v>
      </c>
    </row>
    <row r="883" spans="2:11" ht="25.5">
      <c r="B883" s="63" t="s">
        <v>1126</v>
      </c>
      <c r="C883" s="58">
        <v>20306</v>
      </c>
      <c r="D883" s="62" t="s">
        <v>83</v>
      </c>
      <c r="E883" s="57" t="s">
        <v>109</v>
      </c>
      <c r="F883" s="59" t="s">
        <v>1806</v>
      </c>
      <c r="G883" s="56" t="s">
        <v>1128</v>
      </c>
      <c r="H883" s="60" t="s">
        <v>1129</v>
      </c>
      <c r="I883" s="61">
        <f>810*1.1</f>
        <v>891.0000000000001</v>
      </c>
      <c r="J883" s="61">
        <f t="shared" si="17"/>
        <v>891.0000000000001</v>
      </c>
      <c r="K883" s="55" t="s">
        <v>66</v>
      </c>
    </row>
    <row r="884" spans="2:11" ht="25.5">
      <c r="B884" s="63" t="s">
        <v>1126</v>
      </c>
      <c r="C884" s="58">
        <v>20306</v>
      </c>
      <c r="D884" s="62" t="s">
        <v>83</v>
      </c>
      <c r="E884" s="57" t="s">
        <v>236</v>
      </c>
      <c r="F884" s="59" t="s">
        <v>1807</v>
      </c>
      <c r="G884" s="56" t="s">
        <v>1128</v>
      </c>
      <c r="H884" s="60" t="s">
        <v>1129</v>
      </c>
      <c r="I884" s="61">
        <f>1216*1.1</f>
        <v>1337.6000000000001</v>
      </c>
      <c r="J884" s="61">
        <f t="shared" si="17"/>
        <v>1337.6000000000001</v>
      </c>
      <c r="K884" s="55" t="s">
        <v>66</v>
      </c>
    </row>
    <row r="885" spans="2:11" ht="25.5">
      <c r="B885" s="63" t="s">
        <v>1126</v>
      </c>
      <c r="C885" s="58">
        <v>20306</v>
      </c>
      <c r="D885" s="62" t="s">
        <v>83</v>
      </c>
      <c r="E885" s="57" t="s">
        <v>95</v>
      </c>
      <c r="F885" s="59" t="s">
        <v>1808</v>
      </c>
      <c r="G885" s="56" t="s">
        <v>1128</v>
      </c>
      <c r="H885" s="60" t="s">
        <v>1129</v>
      </c>
      <c r="I885" s="61">
        <v>2868</v>
      </c>
      <c r="J885" s="61">
        <f t="shared" si="17"/>
        <v>2868</v>
      </c>
      <c r="K885" s="55" t="s">
        <v>66</v>
      </c>
    </row>
    <row r="886" spans="2:11" ht="25.5">
      <c r="B886" s="63" t="s">
        <v>1126</v>
      </c>
      <c r="C886" s="58">
        <v>20306</v>
      </c>
      <c r="D886" s="62" t="s">
        <v>83</v>
      </c>
      <c r="E886" s="57" t="s">
        <v>113</v>
      </c>
      <c r="F886" s="59" t="s">
        <v>1809</v>
      </c>
      <c r="G886" s="56" t="s">
        <v>1128</v>
      </c>
      <c r="H886" s="60" t="s">
        <v>1129</v>
      </c>
      <c r="I886" s="61">
        <f>4406*1.1</f>
        <v>4846.6</v>
      </c>
      <c r="J886" s="61">
        <f t="shared" si="17"/>
        <v>4846.6</v>
      </c>
      <c r="K886" s="55" t="s">
        <v>66</v>
      </c>
    </row>
    <row r="887" spans="2:11" ht="38.25">
      <c r="B887" s="63" t="s">
        <v>1126</v>
      </c>
      <c r="C887" s="58">
        <v>20306</v>
      </c>
      <c r="D887" s="62" t="s">
        <v>83</v>
      </c>
      <c r="E887" s="57" t="s">
        <v>329</v>
      </c>
      <c r="F887" s="59" t="s">
        <v>1810</v>
      </c>
      <c r="G887" s="56" t="s">
        <v>1128</v>
      </c>
      <c r="H887" s="60" t="s">
        <v>1129</v>
      </c>
      <c r="I887" s="61">
        <f>6510*1.1</f>
        <v>7161.000000000001</v>
      </c>
      <c r="J887" s="61">
        <f t="shared" si="17"/>
        <v>7161.000000000001</v>
      </c>
      <c r="K887" s="55" t="s">
        <v>66</v>
      </c>
    </row>
    <row r="888" spans="2:11" ht="38.25">
      <c r="B888" s="63" t="s">
        <v>1126</v>
      </c>
      <c r="C888" s="58">
        <v>20306</v>
      </c>
      <c r="D888" s="62" t="s">
        <v>83</v>
      </c>
      <c r="E888" s="57" t="s">
        <v>95</v>
      </c>
      <c r="F888" s="59" t="s">
        <v>1811</v>
      </c>
      <c r="G888" s="56" t="s">
        <v>1128</v>
      </c>
      <c r="H888" s="60" t="s">
        <v>1129</v>
      </c>
      <c r="I888" s="61">
        <v>2536</v>
      </c>
      <c r="J888" s="61">
        <f t="shared" si="17"/>
        <v>2536</v>
      </c>
      <c r="K888" s="55" t="s">
        <v>66</v>
      </c>
    </row>
    <row r="889" spans="2:11" ht="38.25">
      <c r="B889" s="63" t="s">
        <v>1126</v>
      </c>
      <c r="C889" s="58">
        <v>20306</v>
      </c>
      <c r="D889" s="62" t="s">
        <v>83</v>
      </c>
      <c r="E889" s="57" t="s">
        <v>95</v>
      </c>
      <c r="F889" s="59" t="s">
        <v>1812</v>
      </c>
      <c r="G889" s="56" t="s">
        <v>1128</v>
      </c>
      <c r="H889" s="60" t="s">
        <v>1129</v>
      </c>
      <c r="I889" s="61">
        <v>1216</v>
      </c>
      <c r="J889" s="61">
        <f t="shared" si="17"/>
        <v>1216</v>
      </c>
      <c r="K889" s="55" t="s">
        <v>66</v>
      </c>
    </row>
    <row r="890" spans="2:11" ht="38.25">
      <c r="B890" s="63" t="s">
        <v>1126</v>
      </c>
      <c r="C890" s="58">
        <v>20306</v>
      </c>
      <c r="D890" s="62" t="s">
        <v>83</v>
      </c>
      <c r="E890" s="57" t="s">
        <v>95</v>
      </c>
      <c r="F890" s="59" t="s">
        <v>1813</v>
      </c>
      <c r="G890" s="56" t="s">
        <v>1128</v>
      </c>
      <c r="H890" s="60" t="s">
        <v>1129</v>
      </c>
      <c r="I890" s="61">
        <v>1230</v>
      </c>
      <c r="J890" s="61">
        <f t="shared" si="17"/>
        <v>1230</v>
      </c>
      <c r="K890" s="55" t="s">
        <v>66</v>
      </c>
    </row>
    <row r="891" spans="2:11" ht="38.25">
      <c r="B891" s="63" t="s">
        <v>1126</v>
      </c>
      <c r="C891" s="58">
        <v>20306</v>
      </c>
      <c r="D891" s="62" t="s">
        <v>83</v>
      </c>
      <c r="E891" s="57" t="s">
        <v>95</v>
      </c>
      <c r="F891" s="59" t="s">
        <v>1814</v>
      </c>
      <c r="G891" s="56" t="s">
        <v>1128</v>
      </c>
      <c r="H891" s="60" t="s">
        <v>1129</v>
      </c>
      <c r="I891" s="61">
        <v>3043</v>
      </c>
      <c r="J891" s="61">
        <f t="shared" si="17"/>
        <v>3043</v>
      </c>
      <c r="K891" s="55" t="s">
        <v>66</v>
      </c>
    </row>
    <row r="892" spans="2:11" ht="38.25">
      <c r="B892" s="63" t="s">
        <v>1126</v>
      </c>
      <c r="C892" s="58">
        <v>20306</v>
      </c>
      <c r="D892" s="62" t="s">
        <v>83</v>
      </c>
      <c r="E892" s="57" t="s">
        <v>95</v>
      </c>
      <c r="F892" s="59" t="s">
        <v>1815</v>
      </c>
      <c r="G892" s="56" t="s">
        <v>1128</v>
      </c>
      <c r="H892" s="60" t="s">
        <v>1129</v>
      </c>
      <c r="I892" s="61">
        <v>4864</v>
      </c>
      <c r="J892" s="61">
        <f t="shared" si="17"/>
        <v>4864</v>
      </c>
      <c r="K892" s="55" t="s">
        <v>66</v>
      </c>
    </row>
    <row r="893" spans="2:11" ht="25.5">
      <c r="B893" s="63" t="s">
        <v>1126</v>
      </c>
      <c r="C893" s="58">
        <v>20306</v>
      </c>
      <c r="D893" s="62" t="s">
        <v>83</v>
      </c>
      <c r="E893" s="57" t="s">
        <v>95</v>
      </c>
      <c r="F893" s="59" t="s">
        <v>1816</v>
      </c>
      <c r="G893" s="56" t="s">
        <v>1128</v>
      </c>
      <c r="H893" s="60" t="s">
        <v>1129</v>
      </c>
      <c r="I893" s="61">
        <v>38088</v>
      </c>
      <c r="J893" s="61">
        <f t="shared" si="17"/>
        <v>38088</v>
      </c>
      <c r="K893" s="55" t="s">
        <v>66</v>
      </c>
    </row>
    <row r="894" spans="2:11" ht="25.5">
      <c r="B894" s="63" t="s">
        <v>1126</v>
      </c>
      <c r="C894" s="58">
        <v>20306</v>
      </c>
      <c r="D894" s="62" t="s">
        <v>83</v>
      </c>
      <c r="E894" s="57" t="s">
        <v>95</v>
      </c>
      <c r="F894" s="59" t="s">
        <v>1817</v>
      </c>
      <c r="G894" s="56" t="s">
        <v>1128</v>
      </c>
      <c r="H894" s="60" t="s">
        <v>1129</v>
      </c>
      <c r="I894" s="61">
        <v>3635</v>
      </c>
      <c r="J894" s="61">
        <f t="shared" si="17"/>
        <v>3635</v>
      </c>
      <c r="K894" s="55" t="s">
        <v>66</v>
      </c>
    </row>
    <row r="895" spans="2:11" ht="51">
      <c r="B895" s="63" t="s">
        <v>1126</v>
      </c>
      <c r="C895" s="58">
        <v>20306</v>
      </c>
      <c r="D895" s="62" t="s">
        <v>83</v>
      </c>
      <c r="E895" s="57" t="s">
        <v>95</v>
      </c>
      <c r="F895" s="59" t="s">
        <v>1818</v>
      </c>
      <c r="G895" s="56" t="s">
        <v>1128</v>
      </c>
      <c r="H895" s="60" t="s">
        <v>1129</v>
      </c>
      <c r="I895" s="61">
        <v>3633</v>
      </c>
      <c r="J895" s="61">
        <f t="shared" si="17"/>
        <v>3633</v>
      </c>
      <c r="K895" s="55" t="s">
        <v>66</v>
      </c>
    </row>
    <row r="896" spans="2:11" ht="25.5">
      <c r="B896" s="63" t="s">
        <v>1126</v>
      </c>
      <c r="C896" s="58">
        <v>20306</v>
      </c>
      <c r="D896" s="62" t="s">
        <v>103</v>
      </c>
      <c r="E896" s="57" t="s">
        <v>101</v>
      </c>
      <c r="F896" s="59" t="s">
        <v>1819</v>
      </c>
      <c r="G896" s="56" t="s">
        <v>1128</v>
      </c>
      <c r="H896" s="60" t="s">
        <v>1129</v>
      </c>
      <c r="I896" s="61">
        <f>33113*1.1</f>
        <v>36424.3</v>
      </c>
      <c r="J896" s="61">
        <f t="shared" si="17"/>
        <v>36424.3</v>
      </c>
      <c r="K896" s="55" t="s">
        <v>66</v>
      </c>
    </row>
    <row r="897" spans="2:11" ht="25.5">
      <c r="B897" s="63" t="s">
        <v>1126</v>
      </c>
      <c r="C897" s="58">
        <v>20306</v>
      </c>
      <c r="D897" s="62" t="s">
        <v>78</v>
      </c>
      <c r="E897" s="57" t="s">
        <v>82</v>
      </c>
      <c r="F897" s="59" t="s">
        <v>1820</v>
      </c>
      <c r="G897" s="56" t="s">
        <v>1128</v>
      </c>
      <c r="H897" s="60" t="s">
        <v>1129</v>
      </c>
      <c r="I897" s="61">
        <f>266*1.1</f>
        <v>292.6</v>
      </c>
      <c r="J897" s="61">
        <f t="shared" si="17"/>
        <v>292.6</v>
      </c>
      <c r="K897" s="55" t="s">
        <v>66</v>
      </c>
    </row>
    <row r="898" spans="2:11" ht="25.5">
      <c r="B898" s="63" t="s">
        <v>1126</v>
      </c>
      <c r="C898" s="58">
        <v>20306</v>
      </c>
      <c r="D898" s="62" t="s">
        <v>78</v>
      </c>
      <c r="E898" s="57" t="s">
        <v>79</v>
      </c>
      <c r="F898" s="59" t="s">
        <v>1821</v>
      </c>
      <c r="G898" s="56" t="s">
        <v>1128</v>
      </c>
      <c r="H898" s="60" t="s">
        <v>1129</v>
      </c>
      <c r="I898" s="61">
        <f>336*1.1</f>
        <v>369.6</v>
      </c>
      <c r="J898" s="61">
        <f t="shared" si="17"/>
        <v>369.6</v>
      </c>
      <c r="K898" s="55" t="s">
        <v>66</v>
      </c>
    </row>
    <row r="899" spans="2:11" ht="25.5">
      <c r="B899" s="63" t="s">
        <v>1126</v>
      </c>
      <c r="C899" s="58">
        <v>20306</v>
      </c>
      <c r="D899" s="62" t="s">
        <v>78</v>
      </c>
      <c r="E899" s="57" t="s">
        <v>82</v>
      </c>
      <c r="F899" s="59" t="s">
        <v>1822</v>
      </c>
      <c r="G899" s="56" t="s">
        <v>1128</v>
      </c>
      <c r="H899" s="60" t="s">
        <v>1129</v>
      </c>
      <c r="I899" s="61">
        <f>810*1.1</f>
        <v>891.0000000000001</v>
      </c>
      <c r="J899" s="61">
        <f t="shared" si="17"/>
        <v>891.0000000000001</v>
      </c>
      <c r="K899" s="55" t="s">
        <v>66</v>
      </c>
    </row>
    <row r="900" spans="2:11" ht="25.5">
      <c r="B900" s="63" t="s">
        <v>1126</v>
      </c>
      <c r="C900" s="58">
        <v>20306</v>
      </c>
      <c r="D900" s="62" t="s">
        <v>78</v>
      </c>
      <c r="E900" s="57" t="s">
        <v>117</v>
      </c>
      <c r="F900" s="59" t="s">
        <v>1823</v>
      </c>
      <c r="G900" s="56" t="s">
        <v>1128</v>
      </c>
      <c r="H900" s="60" t="s">
        <v>1129</v>
      </c>
      <c r="I900" s="61">
        <f>1363*1.1</f>
        <v>1499.3000000000002</v>
      </c>
      <c r="J900" s="61">
        <f t="shared" si="17"/>
        <v>1499.3000000000002</v>
      </c>
      <c r="K900" s="55" t="s">
        <v>66</v>
      </c>
    </row>
    <row r="901" spans="2:11" ht="25.5">
      <c r="B901" s="63" t="s">
        <v>1126</v>
      </c>
      <c r="C901" s="58">
        <v>20306</v>
      </c>
      <c r="D901" s="62" t="s">
        <v>78</v>
      </c>
      <c r="E901" s="57" t="s">
        <v>109</v>
      </c>
      <c r="F901" s="59" t="s">
        <v>1824</v>
      </c>
      <c r="G901" s="56" t="s">
        <v>1128</v>
      </c>
      <c r="H901" s="60" t="s">
        <v>1129</v>
      </c>
      <c r="I901" s="61">
        <f>1942*1.1</f>
        <v>2136.2000000000003</v>
      </c>
      <c r="J901" s="61">
        <f t="shared" si="17"/>
        <v>2136.2000000000003</v>
      </c>
      <c r="K901" s="55" t="s">
        <v>66</v>
      </c>
    </row>
    <row r="902" spans="2:11" ht="25.5">
      <c r="B902" s="63" t="s">
        <v>1126</v>
      </c>
      <c r="C902" s="58">
        <v>20306</v>
      </c>
      <c r="D902" s="62" t="s">
        <v>78</v>
      </c>
      <c r="E902" s="57" t="s">
        <v>110</v>
      </c>
      <c r="F902" s="59" t="s">
        <v>1825</v>
      </c>
      <c r="G902" s="56" t="s">
        <v>1128</v>
      </c>
      <c r="H902" s="60" t="s">
        <v>1129</v>
      </c>
      <c r="I902" s="61">
        <f>2724*1.1</f>
        <v>2996.4</v>
      </c>
      <c r="J902" s="61">
        <f t="shared" si="17"/>
        <v>2996.4</v>
      </c>
      <c r="K902" s="55" t="s">
        <v>66</v>
      </c>
    </row>
    <row r="903" spans="2:11" ht="25.5">
      <c r="B903" s="63" t="s">
        <v>1126</v>
      </c>
      <c r="C903" s="58">
        <v>20306</v>
      </c>
      <c r="D903" s="62" t="s">
        <v>78</v>
      </c>
      <c r="E903" s="57" t="s">
        <v>937</v>
      </c>
      <c r="F903" s="59" t="s">
        <v>1826</v>
      </c>
      <c r="G903" s="56" t="s">
        <v>1128</v>
      </c>
      <c r="H903" s="60" t="s">
        <v>1129</v>
      </c>
      <c r="I903" s="61">
        <v>7379</v>
      </c>
      <c r="J903" s="61">
        <f t="shared" si="17"/>
        <v>7379</v>
      </c>
      <c r="K903" s="55" t="s">
        <v>66</v>
      </c>
    </row>
    <row r="904" spans="2:11" ht="25.5">
      <c r="B904" s="63" t="s">
        <v>1126</v>
      </c>
      <c r="C904" s="58">
        <v>20306</v>
      </c>
      <c r="D904" s="62" t="s">
        <v>78</v>
      </c>
      <c r="E904" s="57" t="s">
        <v>79</v>
      </c>
      <c r="F904" s="59" t="s">
        <v>1827</v>
      </c>
      <c r="G904" s="56" t="s">
        <v>1128</v>
      </c>
      <c r="H904" s="60" t="s">
        <v>1129</v>
      </c>
      <c r="I904" s="61">
        <f>457*1.1</f>
        <v>502.70000000000005</v>
      </c>
      <c r="J904" s="61">
        <f t="shared" si="17"/>
        <v>502.70000000000005</v>
      </c>
      <c r="K904" s="55" t="s">
        <v>66</v>
      </c>
    </row>
    <row r="905" spans="2:11" ht="25.5">
      <c r="B905" s="63" t="s">
        <v>1126</v>
      </c>
      <c r="C905" s="58">
        <v>20306</v>
      </c>
      <c r="D905" s="62" t="s">
        <v>78</v>
      </c>
      <c r="E905" s="57" t="s">
        <v>79</v>
      </c>
      <c r="F905" s="59" t="s">
        <v>1828</v>
      </c>
      <c r="G905" s="56" t="s">
        <v>1128</v>
      </c>
      <c r="H905" s="60" t="s">
        <v>1129</v>
      </c>
      <c r="I905" s="61">
        <f>306*1.1</f>
        <v>336.6</v>
      </c>
      <c r="J905" s="61">
        <f t="shared" si="17"/>
        <v>336.6</v>
      </c>
      <c r="K905" s="55" t="s">
        <v>66</v>
      </c>
    </row>
    <row r="906" spans="2:11" ht="16.5">
      <c r="B906" s="63" t="s">
        <v>1126</v>
      </c>
      <c r="C906" s="58">
        <v>20306</v>
      </c>
      <c r="D906" s="62" t="s">
        <v>78</v>
      </c>
      <c r="E906" s="57" t="s">
        <v>117</v>
      </c>
      <c r="F906" s="59" t="s">
        <v>1829</v>
      </c>
      <c r="G906" s="56" t="s">
        <v>1128</v>
      </c>
      <c r="H906" s="60" t="s">
        <v>1129</v>
      </c>
      <c r="I906" s="61">
        <v>1283</v>
      </c>
      <c r="J906" s="61">
        <f t="shared" si="17"/>
        <v>1283</v>
      </c>
      <c r="K906" s="55" t="s">
        <v>66</v>
      </c>
    </row>
    <row r="907" spans="2:11" ht="25.5">
      <c r="B907" s="63" t="s">
        <v>1126</v>
      </c>
      <c r="C907" s="58">
        <v>20306</v>
      </c>
      <c r="D907" s="62" t="s">
        <v>78</v>
      </c>
      <c r="E907" s="57" t="s">
        <v>117</v>
      </c>
      <c r="F907" s="59" t="s">
        <v>1830</v>
      </c>
      <c r="G907" s="56" t="s">
        <v>1128</v>
      </c>
      <c r="H907" s="60" t="s">
        <v>1129</v>
      </c>
      <c r="I907" s="61">
        <v>1292</v>
      </c>
      <c r="J907" s="61">
        <f t="shared" si="17"/>
        <v>1292</v>
      </c>
      <c r="K907" s="55" t="s">
        <v>66</v>
      </c>
    </row>
    <row r="908" spans="2:11" ht="25.5">
      <c r="B908" s="63" t="s">
        <v>1126</v>
      </c>
      <c r="C908" s="58">
        <v>20306</v>
      </c>
      <c r="D908" s="62" t="s">
        <v>78</v>
      </c>
      <c r="E908" s="57" t="s">
        <v>82</v>
      </c>
      <c r="F908" s="59" t="s">
        <v>1831</v>
      </c>
      <c r="G908" s="56" t="s">
        <v>1128</v>
      </c>
      <c r="H908" s="60" t="s">
        <v>1129</v>
      </c>
      <c r="I908" s="61">
        <f>1618*1.1</f>
        <v>1779.8000000000002</v>
      </c>
      <c r="J908" s="61">
        <f t="shared" si="17"/>
        <v>1779.8000000000002</v>
      </c>
      <c r="K908" s="55" t="s">
        <v>66</v>
      </c>
    </row>
    <row r="909" spans="2:11" ht="25.5">
      <c r="B909" s="63" t="s">
        <v>1126</v>
      </c>
      <c r="C909" s="58">
        <v>20306</v>
      </c>
      <c r="D909" s="62" t="s">
        <v>78</v>
      </c>
      <c r="E909" s="57" t="s">
        <v>937</v>
      </c>
      <c r="F909" s="59" t="s">
        <v>1832</v>
      </c>
      <c r="G909" s="56" t="s">
        <v>1128</v>
      </c>
      <c r="H909" s="60" t="s">
        <v>1129</v>
      </c>
      <c r="I909" s="61">
        <v>6737</v>
      </c>
      <c r="J909" s="61">
        <f t="shared" si="17"/>
        <v>6737</v>
      </c>
      <c r="K909" s="55" t="s">
        <v>66</v>
      </c>
    </row>
    <row r="910" spans="2:11" ht="25.5">
      <c r="B910" s="63" t="s">
        <v>1126</v>
      </c>
      <c r="C910" s="58">
        <v>20306</v>
      </c>
      <c r="D910" s="62" t="s">
        <v>78</v>
      </c>
      <c r="E910" s="57" t="s">
        <v>276</v>
      </c>
      <c r="F910" s="59" t="s">
        <v>1833</v>
      </c>
      <c r="G910" s="56" t="s">
        <v>1128</v>
      </c>
      <c r="H910" s="60" t="s">
        <v>1129</v>
      </c>
      <c r="I910" s="61">
        <v>6045</v>
      </c>
      <c r="J910" s="61">
        <f t="shared" si="17"/>
        <v>6045</v>
      </c>
      <c r="K910" s="55" t="s">
        <v>66</v>
      </c>
    </row>
    <row r="911" spans="2:11" ht="25.5">
      <c r="B911" s="63" t="s">
        <v>1126</v>
      </c>
      <c r="C911" s="58">
        <v>20306</v>
      </c>
      <c r="D911" s="62" t="s">
        <v>78</v>
      </c>
      <c r="E911" s="57" t="s">
        <v>117</v>
      </c>
      <c r="F911" s="59" t="s">
        <v>1834</v>
      </c>
      <c r="G911" s="56" t="s">
        <v>1128</v>
      </c>
      <c r="H911" s="60" t="s">
        <v>1129</v>
      </c>
      <c r="I911" s="61">
        <f>1220*1.1</f>
        <v>1342</v>
      </c>
      <c r="J911" s="61">
        <f t="shared" si="17"/>
        <v>1342</v>
      </c>
      <c r="K911" s="55" t="s">
        <v>66</v>
      </c>
    </row>
    <row r="912" spans="2:11" ht="25.5">
      <c r="B912" s="63" t="s">
        <v>1126</v>
      </c>
      <c r="C912" s="58">
        <v>20306</v>
      </c>
      <c r="D912" s="62" t="s">
        <v>78</v>
      </c>
      <c r="E912" s="57" t="s">
        <v>109</v>
      </c>
      <c r="F912" s="59" t="s">
        <v>1835</v>
      </c>
      <c r="G912" s="56" t="s">
        <v>1128</v>
      </c>
      <c r="H912" s="60" t="s">
        <v>1129</v>
      </c>
      <c r="I912" s="61">
        <f>1240*1.1</f>
        <v>1364</v>
      </c>
      <c r="J912" s="61">
        <f t="shared" si="17"/>
        <v>1364</v>
      </c>
      <c r="K912" s="55" t="s">
        <v>66</v>
      </c>
    </row>
    <row r="913" spans="2:11" ht="25.5">
      <c r="B913" s="63" t="s">
        <v>1126</v>
      </c>
      <c r="C913" s="58">
        <v>20306</v>
      </c>
      <c r="D913" s="62" t="s">
        <v>78</v>
      </c>
      <c r="E913" s="57" t="s">
        <v>110</v>
      </c>
      <c r="F913" s="59" t="s">
        <v>1836</v>
      </c>
      <c r="G913" s="56" t="s">
        <v>1128</v>
      </c>
      <c r="H913" s="60" t="s">
        <v>1129</v>
      </c>
      <c r="I913" s="61">
        <v>2049</v>
      </c>
      <c r="J913" s="61">
        <f t="shared" si="17"/>
        <v>2049</v>
      </c>
      <c r="K913" s="55" t="s">
        <v>66</v>
      </c>
    </row>
    <row r="914" spans="2:11" ht="25.5">
      <c r="B914" s="63" t="s">
        <v>1126</v>
      </c>
      <c r="C914" s="58">
        <v>20306</v>
      </c>
      <c r="D914" s="62" t="s">
        <v>78</v>
      </c>
      <c r="E914" s="57" t="s">
        <v>236</v>
      </c>
      <c r="F914" s="59" t="s">
        <v>1837</v>
      </c>
      <c r="G914" s="56" t="s">
        <v>1128</v>
      </c>
      <c r="H914" s="60" t="s">
        <v>1129</v>
      </c>
      <c r="I914" s="61">
        <v>5101</v>
      </c>
      <c r="J914" s="61">
        <f t="shared" si="17"/>
        <v>5101</v>
      </c>
      <c r="K914" s="55" t="s">
        <v>66</v>
      </c>
    </row>
    <row r="915" spans="2:11" ht="25.5">
      <c r="B915" s="63" t="s">
        <v>1126</v>
      </c>
      <c r="C915" s="58">
        <v>20306</v>
      </c>
      <c r="D915" s="62" t="s">
        <v>78</v>
      </c>
      <c r="E915" s="57" t="s">
        <v>197</v>
      </c>
      <c r="F915" s="59" t="s">
        <v>1838</v>
      </c>
      <c r="G915" s="56" t="s">
        <v>1128</v>
      </c>
      <c r="H915" s="60" t="s">
        <v>1129</v>
      </c>
      <c r="I915" s="61">
        <v>9037</v>
      </c>
      <c r="J915" s="61">
        <f t="shared" si="17"/>
        <v>9037</v>
      </c>
      <c r="K915" s="55" t="s">
        <v>66</v>
      </c>
    </row>
    <row r="916" spans="2:11" ht="25.5">
      <c r="B916" s="63" t="s">
        <v>1126</v>
      </c>
      <c r="C916" s="58">
        <v>20306</v>
      </c>
      <c r="D916" s="62" t="s">
        <v>78</v>
      </c>
      <c r="E916" s="57" t="s">
        <v>82</v>
      </c>
      <c r="F916" s="59" t="s">
        <v>1839</v>
      </c>
      <c r="G916" s="56" t="s">
        <v>1128</v>
      </c>
      <c r="H916" s="60" t="s">
        <v>1129</v>
      </c>
      <c r="I916" s="61">
        <v>54926</v>
      </c>
      <c r="J916" s="61">
        <f t="shared" si="17"/>
        <v>54926</v>
      </c>
      <c r="K916" s="55" t="s">
        <v>66</v>
      </c>
    </row>
    <row r="917" spans="2:11" ht="25.5">
      <c r="B917" s="63" t="s">
        <v>1126</v>
      </c>
      <c r="C917" s="58">
        <v>20306</v>
      </c>
      <c r="D917" s="62" t="s">
        <v>78</v>
      </c>
      <c r="E917" s="57" t="s">
        <v>117</v>
      </c>
      <c r="F917" s="59" t="s">
        <v>1840</v>
      </c>
      <c r="G917" s="56" t="s">
        <v>1128</v>
      </c>
      <c r="H917" s="60" t="s">
        <v>1129</v>
      </c>
      <c r="I917" s="61">
        <v>812</v>
      </c>
      <c r="J917" s="61">
        <f t="shared" si="17"/>
        <v>812</v>
      </c>
      <c r="K917" s="55" t="s">
        <v>66</v>
      </c>
    </row>
    <row r="918" spans="2:11" ht="25.5">
      <c r="B918" s="63" t="s">
        <v>1126</v>
      </c>
      <c r="C918" s="58">
        <v>20306</v>
      </c>
      <c r="D918" s="62" t="s">
        <v>78</v>
      </c>
      <c r="E918" s="57" t="s">
        <v>109</v>
      </c>
      <c r="F918" s="59" t="s">
        <v>1841</v>
      </c>
      <c r="G918" s="56" t="s">
        <v>1128</v>
      </c>
      <c r="H918" s="60" t="s">
        <v>1129</v>
      </c>
      <c r="I918" s="61">
        <v>829</v>
      </c>
      <c r="J918" s="61">
        <f t="shared" si="17"/>
        <v>829</v>
      </c>
      <c r="K918" s="55" t="s">
        <v>66</v>
      </c>
    </row>
    <row r="919" spans="2:11" ht="25.5">
      <c r="B919" s="63" t="s">
        <v>1126</v>
      </c>
      <c r="C919" s="58">
        <v>20306</v>
      </c>
      <c r="D919" s="62" t="s">
        <v>78</v>
      </c>
      <c r="E919" s="57" t="s">
        <v>82</v>
      </c>
      <c r="F919" s="59" t="s">
        <v>1842</v>
      </c>
      <c r="G919" s="56" t="s">
        <v>1128</v>
      </c>
      <c r="H919" s="60" t="s">
        <v>1129</v>
      </c>
      <c r="I919" s="61">
        <v>1024</v>
      </c>
      <c r="J919" s="61">
        <f t="shared" si="17"/>
        <v>1024</v>
      </c>
      <c r="K919" s="55" t="s">
        <v>66</v>
      </c>
    </row>
    <row r="920" spans="2:11" ht="25.5">
      <c r="B920" s="63" t="s">
        <v>1126</v>
      </c>
      <c r="C920" s="58">
        <v>20306</v>
      </c>
      <c r="D920" s="62" t="s">
        <v>78</v>
      </c>
      <c r="E920" s="57" t="s">
        <v>236</v>
      </c>
      <c r="F920" s="59" t="s">
        <v>1843</v>
      </c>
      <c r="G920" s="56" t="s">
        <v>1128</v>
      </c>
      <c r="H920" s="60" t="s">
        <v>1129</v>
      </c>
      <c r="I920" s="61">
        <v>2683</v>
      </c>
      <c r="J920" s="61">
        <f t="shared" si="17"/>
        <v>2683</v>
      </c>
      <c r="K920" s="55" t="s">
        <v>66</v>
      </c>
    </row>
    <row r="921" spans="2:11" ht="38.25">
      <c r="B921" s="63" t="s">
        <v>1126</v>
      </c>
      <c r="C921" s="58">
        <v>20306</v>
      </c>
      <c r="D921" s="62" t="s">
        <v>78</v>
      </c>
      <c r="E921" s="57" t="s">
        <v>197</v>
      </c>
      <c r="F921" s="59" t="s">
        <v>1844</v>
      </c>
      <c r="G921" s="56" t="s">
        <v>1128</v>
      </c>
      <c r="H921" s="60" t="s">
        <v>1129</v>
      </c>
      <c r="I921" s="61">
        <v>4993</v>
      </c>
      <c r="J921" s="61">
        <f t="shared" si="17"/>
        <v>4993</v>
      </c>
      <c r="K921" s="55" t="s">
        <v>66</v>
      </c>
    </row>
    <row r="922" spans="2:11" ht="38.25">
      <c r="B922" s="63" t="s">
        <v>1126</v>
      </c>
      <c r="C922" s="58">
        <v>20306</v>
      </c>
      <c r="D922" s="62" t="s">
        <v>78</v>
      </c>
      <c r="E922" s="57" t="s">
        <v>82</v>
      </c>
      <c r="F922" s="59" t="s">
        <v>1845</v>
      </c>
      <c r="G922" s="56" t="s">
        <v>1128</v>
      </c>
      <c r="H922" s="60" t="s">
        <v>1129</v>
      </c>
      <c r="I922" s="61">
        <v>16191</v>
      </c>
      <c r="J922" s="61">
        <f t="shared" si="17"/>
        <v>16191</v>
      </c>
      <c r="K922" s="55" t="s">
        <v>66</v>
      </c>
    </row>
    <row r="923" spans="2:11" ht="38.25">
      <c r="B923" s="63" t="s">
        <v>1126</v>
      </c>
      <c r="C923" s="58">
        <v>20306</v>
      </c>
      <c r="D923" s="62" t="s">
        <v>78</v>
      </c>
      <c r="E923" s="57" t="s">
        <v>109</v>
      </c>
      <c r="F923" s="59" t="s">
        <v>1846</v>
      </c>
      <c r="G923" s="56" t="s">
        <v>1128</v>
      </c>
      <c r="H923" s="60" t="s">
        <v>1129</v>
      </c>
      <c r="I923" s="61">
        <v>1980</v>
      </c>
      <c r="J923" s="61">
        <f t="shared" si="17"/>
        <v>1980</v>
      </c>
      <c r="K923" s="55" t="s">
        <v>66</v>
      </c>
    </row>
    <row r="924" spans="2:11" ht="38.25">
      <c r="B924" s="63" t="s">
        <v>1126</v>
      </c>
      <c r="C924" s="58">
        <v>20306</v>
      </c>
      <c r="D924" s="62" t="s">
        <v>78</v>
      </c>
      <c r="E924" s="57" t="s">
        <v>110</v>
      </c>
      <c r="F924" s="59" t="s">
        <v>1847</v>
      </c>
      <c r="G924" s="56" t="s">
        <v>1128</v>
      </c>
      <c r="H924" s="60" t="s">
        <v>1129</v>
      </c>
      <c r="I924" s="61">
        <v>1995</v>
      </c>
      <c r="J924" s="61">
        <f t="shared" si="17"/>
        <v>1995</v>
      </c>
      <c r="K924" s="55" t="s">
        <v>66</v>
      </c>
    </row>
    <row r="925" spans="2:11" ht="38.25">
      <c r="B925" s="63" t="s">
        <v>1126</v>
      </c>
      <c r="C925" s="58">
        <v>20306</v>
      </c>
      <c r="D925" s="62" t="s">
        <v>78</v>
      </c>
      <c r="E925" s="57" t="s">
        <v>236</v>
      </c>
      <c r="F925" s="59" t="s">
        <v>1848</v>
      </c>
      <c r="G925" s="56" t="s">
        <v>1128</v>
      </c>
      <c r="H925" s="60" t="s">
        <v>1129</v>
      </c>
      <c r="I925" s="61">
        <v>6643</v>
      </c>
      <c r="J925" s="61">
        <f t="shared" si="17"/>
        <v>6643</v>
      </c>
      <c r="K925" s="55" t="s">
        <v>66</v>
      </c>
    </row>
    <row r="926" spans="2:11" ht="25.5">
      <c r="B926" s="63" t="s">
        <v>1126</v>
      </c>
      <c r="C926" s="58">
        <v>20306</v>
      </c>
      <c r="D926" s="62" t="s">
        <v>78</v>
      </c>
      <c r="E926" s="57" t="s">
        <v>197</v>
      </c>
      <c r="F926" s="59" t="s">
        <v>1849</v>
      </c>
      <c r="G926" s="56" t="s">
        <v>1128</v>
      </c>
      <c r="H926" s="60" t="s">
        <v>1129</v>
      </c>
      <c r="I926" s="61">
        <v>15257</v>
      </c>
      <c r="J926" s="61">
        <f aca="true" t="shared" si="18" ref="J926:J989">H926*I926</f>
        <v>15257</v>
      </c>
      <c r="K926" s="55" t="s">
        <v>66</v>
      </c>
    </row>
    <row r="927" spans="2:11" ht="38.25">
      <c r="B927" s="63" t="s">
        <v>1126</v>
      </c>
      <c r="C927" s="58">
        <v>20306</v>
      </c>
      <c r="D927" s="62" t="s">
        <v>78</v>
      </c>
      <c r="E927" s="57" t="s">
        <v>113</v>
      </c>
      <c r="F927" s="59" t="s">
        <v>1850</v>
      </c>
      <c r="G927" s="56" t="s">
        <v>1128</v>
      </c>
      <c r="H927" s="60" t="s">
        <v>1129</v>
      </c>
      <c r="I927" s="61">
        <v>759</v>
      </c>
      <c r="J927" s="61">
        <f t="shared" si="18"/>
        <v>759</v>
      </c>
      <c r="K927" s="55" t="s">
        <v>66</v>
      </c>
    </row>
    <row r="928" spans="2:11" ht="25.5">
      <c r="B928" s="63" t="s">
        <v>1126</v>
      </c>
      <c r="C928" s="58">
        <v>20306</v>
      </c>
      <c r="D928" s="62" t="s">
        <v>78</v>
      </c>
      <c r="E928" s="57" t="s">
        <v>112</v>
      </c>
      <c r="F928" s="59" t="s">
        <v>1851</v>
      </c>
      <c r="G928" s="56" t="s">
        <v>1128</v>
      </c>
      <c r="H928" s="60" t="s">
        <v>1129</v>
      </c>
      <c r="I928" s="61">
        <v>944</v>
      </c>
      <c r="J928" s="61">
        <f t="shared" si="18"/>
        <v>944</v>
      </c>
      <c r="K928" s="55" t="s">
        <v>66</v>
      </c>
    </row>
    <row r="929" spans="2:11" ht="25.5">
      <c r="B929" s="63" t="s">
        <v>1126</v>
      </c>
      <c r="C929" s="58">
        <v>20306</v>
      </c>
      <c r="D929" s="62" t="s">
        <v>78</v>
      </c>
      <c r="E929" s="57" t="s">
        <v>105</v>
      </c>
      <c r="F929" s="59" t="s">
        <v>1852</v>
      </c>
      <c r="G929" s="56" t="s">
        <v>1128</v>
      </c>
      <c r="H929" s="60" t="s">
        <v>1129</v>
      </c>
      <c r="I929" s="61">
        <v>2661</v>
      </c>
      <c r="J929" s="61">
        <f t="shared" si="18"/>
        <v>2661</v>
      </c>
      <c r="K929" s="55" t="s">
        <v>66</v>
      </c>
    </row>
    <row r="930" spans="2:11" ht="25.5">
      <c r="B930" s="63" t="s">
        <v>1126</v>
      </c>
      <c r="C930" s="58">
        <v>20306</v>
      </c>
      <c r="D930" s="62" t="s">
        <v>78</v>
      </c>
      <c r="E930" s="57" t="s">
        <v>235</v>
      </c>
      <c r="F930" s="59" t="s">
        <v>1853</v>
      </c>
      <c r="G930" s="56" t="s">
        <v>1128</v>
      </c>
      <c r="H930" s="60" t="s">
        <v>1129</v>
      </c>
      <c r="I930" s="61">
        <v>4253</v>
      </c>
      <c r="J930" s="61">
        <f t="shared" si="18"/>
        <v>4253</v>
      </c>
      <c r="K930" s="55" t="s">
        <v>66</v>
      </c>
    </row>
    <row r="931" spans="2:11" ht="25.5">
      <c r="B931" s="63" t="s">
        <v>1126</v>
      </c>
      <c r="C931" s="58">
        <v>20306</v>
      </c>
      <c r="D931" s="62" t="s">
        <v>78</v>
      </c>
      <c r="E931" s="57" t="s">
        <v>152</v>
      </c>
      <c r="F931" s="59" t="s">
        <v>1854</v>
      </c>
      <c r="G931" s="56" t="s">
        <v>1128</v>
      </c>
      <c r="H931" s="60" t="s">
        <v>1129</v>
      </c>
      <c r="I931" s="61">
        <v>10644</v>
      </c>
      <c r="J931" s="61">
        <f t="shared" si="18"/>
        <v>10644</v>
      </c>
      <c r="K931" s="55" t="s">
        <v>66</v>
      </c>
    </row>
    <row r="932" spans="2:11" ht="38.25">
      <c r="B932" s="63" t="s">
        <v>1126</v>
      </c>
      <c r="C932" s="58">
        <v>20306</v>
      </c>
      <c r="D932" s="62" t="s">
        <v>78</v>
      </c>
      <c r="E932" s="57" t="s">
        <v>117</v>
      </c>
      <c r="F932" s="59" t="s">
        <v>1855</v>
      </c>
      <c r="G932" s="56" t="s">
        <v>1128</v>
      </c>
      <c r="H932" s="60" t="s">
        <v>1129</v>
      </c>
      <c r="I932" s="61">
        <v>1516</v>
      </c>
      <c r="J932" s="61">
        <f t="shared" si="18"/>
        <v>1516</v>
      </c>
      <c r="K932" s="55" t="s">
        <v>66</v>
      </c>
    </row>
    <row r="933" spans="2:11" ht="38.25">
      <c r="B933" s="63" t="s">
        <v>1126</v>
      </c>
      <c r="C933" s="58">
        <v>20306</v>
      </c>
      <c r="D933" s="62" t="s">
        <v>78</v>
      </c>
      <c r="E933" s="57" t="s">
        <v>113</v>
      </c>
      <c r="F933" s="59" t="s">
        <v>1856</v>
      </c>
      <c r="G933" s="56" t="s">
        <v>1128</v>
      </c>
      <c r="H933" s="60" t="s">
        <v>1129</v>
      </c>
      <c r="I933" s="61">
        <v>1468</v>
      </c>
      <c r="J933" s="61">
        <f t="shared" si="18"/>
        <v>1468</v>
      </c>
      <c r="K933" s="55" t="s">
        <v>66</v>
      </c>
    </row>
    <row r="934" spans="2:11" ht="38.25">
      <c r="B934" s="63" t="s">
        <v>1126</v>
      </c>
      <c r="C934" s="58">
        <v>20306</v>
      </c>
      <c r="D934" s="62" t="s">
        <v>78</v>
      </c>
      <c r="E934" s="57" t="s">
        <v>82</v>
      </c>
      <c r="F934" s="59" t="s">
        <v>1857</v>
      </c>
      <c r="G934" s="56" t="s">
        <v>1128</v>
      </c>
      <c r="H934" s="60" t="s">
        <v>1129</v>
      </c>
      <c r="I934" s="61">
        <v>1772</v>
      </c>
      <c r="J934" s="61">
        <f t="shared" si="18"/>
        <v>1772</v>
      </c>
      <c r="K934" s="55" t="s">
        <v>66</v>
      </c>
    </row>
    <row r="935" spans="2:11" ht="38.25">
      <c r="B935" s="63" t="s">
        <v>1126</v>
      </c>
      <c r="C935" s="58">
        <v>20306</v>
      </c>
      <c r="D935" s="62" t="s">
        <v>78</v>
      </c>
      <c r="E935" s="57" t="s">
        <v>105</v>
      </c>
      <c r="F935" s="59" t="s">
        <v>1858</v>
      </c>
      <c r="G935" s="56" t="s">
        <v>1128</v>
      </c>
      <c r="H935" s="60" t="s">
        <v>1129</v>
      </c>
      <c r="I935" s="61">
        <v>3930</v>
      </c>
      <c r="J935" s="61">
        <f t="shared" si="18"/>
        <v>3930</v>
      </c>
      <c r="K935" s="55" t="s">
        <v>66</v>
      </c>
    </row>
    <row r="936" spans="2:11" ht="38.25">
      <c r="B936" s="63" t="s">
        <v>1126</v>
      </c>
      <c r="C936" s="58">
        <v>20306</v>
      </c>
      <c r="D936" s="62" t="s">
        <v>78</v>
      </c>
      <c r="E936" s="57" t="s">
        <v>235</v>
      </c>
      <c r="F936" s="59" t="s">
        <v>1859</v>
      </c>
      <c r="G936" s="56" t="s">
        <v>1128</v>
      </c>
      <c r="H936" s="60" t="s">
        <v>1129</v>
      </c>
      <c r="I936" s="61">
        <v>7762</v>
      </c>
      <c r="J936" s="61">
        <f t="shared" si="18"/>
        <v>7762</v>
      </c>
      <c r="K936" s="55" t="s">
        <v>66</v>
      </c>
    </row>
    <row r="937" spans="2:11" ht="38.25">
      <c r="B937" s="63" t="s">
        <v>1126</v>
      </c>
      <c r="C937" s="58">
        <v>20306</v>
      </c>
      <c r="D937" s="62" t="s">
        <v>78</v>
      </c>
      <c r="E937" s="57" t="s">
        <v>152</v>
      </c>
      <c r="F937" s="59" t="s">
        <v>1860</v>
      </c>
      <c r="G937" s="56" t="s">
        <v>1128</v>
      </c>
      <c r="H937" s="60" t="s">
        <v>1129</v>
      </c>
      <c r="I937" s="61">
        <v>76925</v>
      </c>
      <c r="J937" s="61">
        <f t="shared" si="18"/>
        <v>76925</v>
      </c>
      <c r="K937" s="55" t="s">
        <v>66</v>
      </c>
    </row>
    <row r="938" spans="2:11" ht="25.5">
      <c r="B938" s="63" t="s">
        <v>1126</v>
      </c>
      <c r="C938" s="58">
        <v>20306</v>
      </c>
      <c r="D938" s="62" t="s">
        <v>78</v>
      </c>
      <c r="E938" s="57" t="s">
        <v>949</v>
      </c>
      <c r="F938" s="59" t="s">
        <v>1861</v>
      </c>
      <c r="G938" s="56" t="s">
        <v>1128</v>
      </c>
      <c r="H938" s="60" t="s">
        <v>1129</v>
      </c>
      <c r="I938" s="61">
        <v>87887</v>
      </c>
      <c r="J938" s="61">
        <f t="shared" si="18"/>
        <v>87887</v>
      </c>
      <c r="K938" s="55" t="s">
        <v>66</v>
      </c>
    </row>
    <row r="939" spans="2:11" ht="38.25">
      <c r="B939" s="63" t="s">
        <v>1126</v>
      </c>
      <c r="C939" s="58">
        <v>20306</v>
      </c>
      <c r="D939" s="62" t="s">
        <v>78</v>
      </c>
      <c r="E939" s="57" t="s">
        <v>117</v>
      </c>
      <c r="F939" s="59" t="s">
        <v>1862</v>
      </c>
      <c r="G939" s="56" t="s">
        <v>1128</v>
      </c>
      <c r="H939" s="60" t="s">
        <v>1129</v>
      </c>
      <c r="I939" s="61">
        <v>1342</v>
      </c>
      <c r="J939" s="61">
        <f t="shared" si="18"/>
        <v>1342</v>
      </c>
      <c r="K939" s="55" t="s">
        <v>66</v>
      </c>
    </row>
    <row r="940" spans="2:11" ht="38.25">
      <c r="B940" s="63" t="s">
        <v>1126</v>
      </c>
      <c r="C940" s="58">
        <v>20306</v>
      </c>
      <c r="D940" s="62" t="s">
        <v>78</v>
      </c>
      <c r="E940" s="57" t="s">
        <v>109</v>
      </c>
      <c r="F940" s="59" t="s">
        <v>1863</v>
      </c>
      <c r="G940" s="56" t="s">
        <v>1128</v>
      </c>
      <c r="H940" s="60" t="s">
        <v>1129</v>
      </c>
      <c r="I940" s="61">
        <v>1364</v>
      </c>
      <c r="J940" s="61">
        <f t="shared" si="18"/>
        <v>1364</v>
      </c>
      <c r="K940" s="55" t="s">
        <v>66</v>
      </c>
    </row>
    <row r="941" spans="2:11" ht="38.25">
      <c r="B941" s="63" t="s">
        <v>1126</v>
      </c>
      <c r="C941" s="58">
        <v>20306</v>
      </c>
      <c r="D941" s="62" t="s">
        <v>78</v>
      </c>
      <c r="E941" s="57" t="s">
        <v>110</v>
      </c>
      <c r="F941" s="59" t="s">
        <v>1864</v>
      </c>
      <c r="G941" s="56" t="s">
        <v>1128</v>
      </c>
      <c r="H941" s="60" t="s">
        <v>1129</v>
      </c>
      <c r="I941" s="61">
        <v>2049</v>
      </c>
      <c r="J941" s="61">
        <f t="shared" si="18"/>
        <v>2049</v>
      </c>
      <c r="K941" s="55" t="s">
        <v>66</v>
      </c>
    </row>
    <row r="942" spans="2:11" ht="38.25">
      <c r="B942" s="63" t="s">
        <v>1126</v>
      </c>
      <c r="C942" s="58">
        <v>20306</v>
      </c>
      <c r="D942" s="62" t="s">
        <v>78</v>
      </c>
      <c r="E942" s="57" t="s">
        <v>236</v>
      </c>
      <c r="F942" s="59" t="s">
        <v>1865</v>
      </c>
      <c r="G942" s="56" t="s">
        <v>1128</v>
      </c>
      <c r="H942" s="60" t="s">
        <v>1129</v>
      </c>
      <c r="I942" s="61">
        <v>5101</v>
      </c>
      <c r="J942" s="61">
        <f t="shared" si="18"/>
        <v>5101</v>
      </c>
      <c r="K942" s="55" t="s">
        <v>66</v>
      </c>
    </row>
    <row r="943" spans="2:11" ht="38.25">
      <c r="B943" s="63" t="s">
        <v>1126</v>
      </c>
      <c r="C943" s="58">
        <v>20306</v>
      </c>
      <c r="D943" s="62" t="s">
        <v>78</v>
      </c>
      <c r="E943" s="57" t="s">
        <v>197</v>
      </c>
      <c r="F943" s="59" t="s">
        <v>1866</v>
      </c>
      <c r="G943" s="56" t="s">
        <v>1128</v>
      </c>
      <c r="H943" s="60" t="s">
        <v>1129</v>
      </c>
      <c r="I943" s="61">
        <v>9037</v>
      </c>
      <c r="J943" s="61">
        <f t="shared" si="18"/>
        <v>9037</v>
      </c>
      <c r="K943" s="55" t="s">
        <v>66</v>
      </c>
    </row>
    <row r="944" spans="2:11" ht="38.25">
      <c r="B944" s="63" t="s">
        <v>1126</v>
      </c>
      <c r="C944" s="58">
        <v>20306</v>
      </c>
      <c r="D944" s="62" t="s">
        <v>78</v>
      </c>
      <c r="E944" s="57" t="s">
        <v>82</v>
      </c>
      <c r="F944" s="59" t="s">
        <v>1867</v>
      </c>
      <c r="G944" s="56" t="s">
        <v>1128</v>
      </c>
      <c r="H944" s="60" t="s">
        <v>1129</v>
      </c>
      <c r="I944" s="61">
        <v>54926</v>
      </c>
      <c r="J944" s="61">
        <f t="shared" si="18"/>
        <v>54926</v>
      </c>
      <c r="K944" s="55" t="s">
        <v>66</v>
      </c>
    </row>
    <row r="945" spans="2:11" ht="63.75">
      <c r="B945" s="63" t="s">
        <v>1126</v>
      </c>
      <c r="C945" s="58">
        <v>20306</v>
      </c>
      <c r="D945" s="62" t="s">
        <v>78</v>
      </c>
      <c r="E945" s="57" t="s">
        <v>1868</v>
      </c>
      <c r="F945" s="59" t="s">
        <v>1869</v>
      </c>
      <c r="G945" s="56" t="s">
        <v>1128</v>
      </c>
      <c r="H945" s="60" t="s">
        <v>1129</v>
      </c>
      <c r="I945" s="61">
        <v>83513</v>
      </c>
      <c r="J945" s="61">
        <f t="shared" si="18"/>
        <v>83513</v>
      </c>
      <c r="K945" s="55" t="s">
        <v>66</v>
      </c>
    </row>
    <row r="946" spans="2:11" ht="16.5">
      <c r="B946" s="63" t="s">
        <v>1126</v>
      </c>
      <c r="C946" s="58">
        <v>20306</v>
      </c>
      <c r="D946" s="62" t="s">
        <v>72</v>
      </c>
      <c r="E946" s="57" t="s">
        <v>89</v>
      </c>
      <c r="F946" s="59" t="s">
        <v>1870</v>
      </c>
      <c r="G946" s="56" t="s">
        <v>1128</v>
      </c>
      <c r="H946" s="60" t="s">
        <v>1129</v>
      </c>
      <c r="I946" s="61">
        <f>309*1.1</f>
        <v>339.90000000000003</v>
      </c>
      <c r="J946" s="61">
        <f t="shared" si="18"/>
        <v>339.90000000000003</v>
      </c>
      <c r="K946" s="55" t="s">
        <v>66</v>
      </c>
    </row>
    <row r="947" spans="2:11" ht="25.5">
      <c r="B947" s="63" t="s">
        <v>1126</v>
      </c>
      <c r="C947" s="58">
        <v>20306</v>
      </c>
      <c r="D947" s="62" t="s">
        <v>72</v>
      </c>
      <c r="E947" s="57" t="s">
        <v>85</v>
      </c>
      <c r="F947" s="59" t="s">
        <v>963</v>
      </c>
      <c r="G947" s="56" t="s">
        <v>1128</v>
      </c>
      <c r="H947" s="60" t="s">
        <v>1129</v>
      </c>
      <c r="I947" s="61">
        <f>3695*1.1</f>
        <v>4064.5000000000005</v>
      </c>
      <c r="J947" s="61">
        <f t="shared" si="18"/>
        <v>4064.5000000000005</v>
      </c>
      <c r="K947" s="55" t="s">
        <v>66</v>
      </c>
    </row>
    <row r="948" spans="2:11" ht="25.5">
      <c r="B948" s="63" t="s">
        <v>1126</v>
      </c>
      <c r="C948" s="58">
        <v>20306</v>
      </c>
      <c r="D948" s="62" t="s">
        <v>136</v>
      </c>
      <c r="E948" s="57" t="s">
        <v>95</v>
      </c>
      <c r="F948" s="59" t="s">
        <v>964</v>
      </c>
      <c r="G948" s="56" t="s">
        <v>1128</v>
      </c>
      <c r="H948" s="60" t="s">
        <v>1129</v>
      </c>
      <c r="I948" s="61">
        <f>412*1.1</f>
        <v>453.20000000000005</v>
      </c>
      <c r="J948" s="61">
        <f t="shared" si="18"/>
        <v>453.20000000000005</v>
      </c>
      <c r="K948" s="55" t="s">
        <v>66</v>
      </c>
    </row>
    <row r="949" spans="2:11" ht="25.5">
      <c r="B949" s="63" t="s">
        <v>1126</v>
      </c>
      <c r="C949" s="58">
        <v>20306</v>
      </c>
      <c r="D949" s="62" t="s">
        <v>136</v>
      </c>
      <c r="E949" s="57" t="s">
        <v>95</v>
      </c>
      <c r="F949" s="59" t="s">
        <v>965</v>
      </c>
      <c r="G949" s="56" t="s">
        <v>1128</v>
      </c>
      <c r="H949" s="60" t="s">
        <v>1129</v>
      </c>
      <c r="I949" s="61">
        <f>858*1.1</f>
        <v>943.8000000000001</v>
      </c>
      <c r="J949" s="61">
        <f t="shared" si="18"/>
        <v>943.8000000000001</v>
      </c>
      <c r="K949" s="55" t="s">
        <v>66</v>
      </c>
    </row>
    <row r="950" spans="2:11" ht="25.5">
      <c r="B950" s="63" t="s">
        <v>1126</v>
      </c>
      <c r="C950" s="58">
        <v>20306</v>
      </c>
      <c r="D950" s="62" t="s">
        <v>136</v>
      </c>
      <c r="E950" s="57" t="s">
        <v>95</v>
      </c>
      <c r="F950" s="59" t="s">
        <v>966</v>
      </c>
      <c r="G950" s="56" t="s">
        <v>1128</v>
      </c>
      <c r="H950" s="60" t="s">
        <v>1129</v>
      </c>
      <c r="I950" s="61">
        <f>858*1.1</f>
        <v>943.8000000000001</v>
      </c>
      <c r="J950" s="61">
        <f t="shared" si="18"/>
        <v>943.8000000000001</v>
      </c>
      <c r="K950" s="55" t="s">
        <v>66</v>
      </c>
    </row>
    <row r="951" spans="2:11" ht="25.5">
      <c r="B951" s="63" t="s">
        <v>1126</v>
      </c>
      <c r="C951" s="58">
        <v>20306</v>
      </c>
      <c r="D951" s="62" t="s">
        <v>136</v>
      </c>
      <c r="E951" s="57" t="s">
        <v>95</v>
      </c>
      <c r="F951" s="59" t="s">
        <v>967</v>
      </c>
      <c r="G951" s="56" t="s">
        <v>1128</v>
      </c>
      <c r="H951" s="60" t="s">
        <v>1129</v>
      </c>
      <c r="I951" s="61">
        <f>4963*1.1</f>
        <v>5459.3</v>
      </c>
      <c r="J951" s="61">
        <f t="shared" si="18"/>
        <v>5459.3</v>
      </c>
      <c r="K951" s="55" t="s">
        <v>66</v>
      </c>
    </row>
    <row r="952" spans="2:11" ht="25.5">
      <c r="B952" s="63" t="s">
        <v>1126</v>
      </c>
      <c r="C952" s="58">
        <v>20306</v>
      </c>
      <c r="D952" s="62" t="s">
        <v>136</v>
      </c>
      <c r="E952" s="57" t="s">
        <v>95</v>
      </c>
      <c r="F952" s="59" t="s">
        <v>968</v>
      </c>
      <c r="G952" s="56" t="s">
        <v>1128</v>
      </c>
      <c r="H952" s="60" t="s">
        <v>1129</v>
      </c>
      <c r="I952" s="61">
        <f>183*1.1</f>
        <v>201.3</v>
      </c>
      <c r="J952" s="61">
        <f t="shared" si="18"/>
        <v>201.3</v>
      </c>
      <c r="K952" s="55" t="s">
        <v>66</v>
      </c>
    </row>
    <row r="953" spans="2:11" ht="25.5">
      <c r="B953" s="63" t="s">
        <v>1126</v>
      </c>
      <c r="C953" s="58">
        <v>20306</v>
      </c>
      <c r="D953" s="62" t="s">
        <v>136</v>
      </c>
      <c r="E953" s="57" t="s">
        <v>95</v>
      </c>
      <c r="F953" s="59" t="s">
        <v>969</v>
      </c>
      <c r="G953" s="56" t="s">
        <v>1128</v>
      </c>
      <c r="H953" s="60" t="s">
        <v>1129</v>
      </c>
      <c r="I953" s="61">
        <f>679*1.1</f>
        <v>746.9000000000001</v>
      </c>
      <c r="J953" s="61">
        <f t="shared" si="18"/>
        <v>746.9000000000001</v>
      </c>
      <c r="K953" s="55" t="s">
        <v>66</v>
      </c>
    </row>
    <row r="954" spans="2:11" ht="25.5">
      <c r="B954" s="63" t="s">
        <v>1126</v>
      </c>
      <c r="C954" s="58">
        <v>20306</v>
      </c>
      <c r="D954" s="62" t="s">
        <v>136</v>
      </c>
      <c r="E954" s="57" t="s">
        <v>95</v>
      </c>
      <c r="F954" s="59" t="s">
        <v>970</v>
      </c>
      <c r="G954" s="56" t="s">
        <v>1128</v>
      </c>
      <c r="H954" s="60" t="s">
        <v>1129</v>
      </c>
      <c r="I954" s="61">
        <f>1738*1.1</f>
        <v>1911.8000000000002</v>
      </c>
      <c r="J954" s="61">
        <f t="shared" si="18"/>
        <v>1911.8000000000002</v>
      </c>
      <c r="K954" s="55" t="s">
        <v>66</v>
      </c>
    </row>
    <row r="955" spans="2:11" ht="25.5">
      <c r="B955" s="63" t="s">
        <v>1126</v>
      </c>
      <c r="C955" s="58">
        <v>20306</v>
      </c>
      <c r="D955" s="62" t="s">
        <v>136</v>
      </c>
      <c r="E955" s="57" t="s">
        <v>95</v>
      </c>
      <c r="F955" s="59" t="s">
        <v>971</v>
      </c>
      <c r="G955" s="56" t="s">
        <v>1128</v>
      </c>
      <c r="H955" s="60" t="s">
        <v>1129</v>
      </c>
      <c r="I955" s="61">
        <f>1737*1.1</f>
        <v>1910.7</v>
      </c>
      <c r="J955" s="61">
        <f t="shared" si="18"/>
        <v>1910.7</v>
      </c>
      <c r="K955" s="55" t="s">
        <v>66</v>
      </c>
    </row>
    <row r="956" spans="2:11" ht="25.5">
      <c r="B956" s="63" t="s">
        <v>1126</v>
      </c>
      <c r="C956" s="58">
        <v>20306</v>
      </c>
      <c r="D956" s="62" t="s">
        <v>136</v>
      </c>
      <c r="E956" s="57" t="s">
        <v>95</v>
      </c>
      <c r="F956" s="59" t="s">
        <v>972</v>
      </c>
      <c r="G956" s="56" t="s">
        <v>1128</v>
      </c>
      <c r="H956" s="60" t="s">
        <v>1129</v>
      </c>
      <c r="I956" s="61">
        <f>1728*1.1</f>
        <v>1900.8000000000002</v>
      </c>
      <c r="J956" s="61">
        <f t="shared" si="18"/>
        <v>1900.8000000000002</v>
      </c>
      <c r="K956" s="55" t="s">
        <v>66</v>
      </c>
    </row>
    <row r="957" spans="2:11" ht="25.5">
      <c r="B957" s="63" t="s">
        <v>1126</v>
      </c>
      <c r="C957" s="58">
        <v>20306</v>
      </c>
      <c r="D957" s="62" t="s">
        <v>136</v>
      </c>
      <c r="E957" s="57" t="s">
        <v>95</v>
      </c>
      <c r="F957" s="59" t="s">
        <v>973</v>
      </c>
      <c r="G957" s="56" t="s">
        <v>1128</v>
      </c>
      <c r="H957" s="60" t="s">
        <v>1129</v>
      </c>
      <c r="I957" s="61">
        <f>1736*1.1</f>
        <v>1909.6000000000001</v>
      </c>
      <c r="J957" s="61">
        <f t="shared" si="18"/>
        <v>1909.6000000000001</v>
      </c>
      <c r="K957" s="55" t="s">
        <v>66</v>
      </c>
    </row>
    <row r="958" spans="2:11" ht="25.5">
      <c r="B958" s="63" t="s">
        <v>1126</v>
      </c>
      <c r="C958" s="58">
        <v>20306</v>
      </c>
      <c r="D958" s="62" t="s">
        <v>136</v>
      </c>
      <c r="E958" s="57" t="s">
        <v>95</v>
      </c>
      <c r="F958" s="59" t="s">
        <v>974</v>
      </c>
      <c r="G958" s="56" t="s">
        <v>1128</v>
      </c>
      <c r="H958" s="60" t="s">
        <v>1129</v>
      </c>
      <c r="I958" s="61">
        <f>1737*1.1</f>
        <v>1910.7</v>
      </c>
      <c r="J958" s="61">
        <f t="shared" si="18"/>
        <v>1910.7</v>
      </c>
      <c r="K958" s="55" t="s">
        <v>66</v>
      </c>
    </row>
    <row r="959" spans="2:11" ht="25.5">
      <c r="B959" s="63" t="s">
        <v>1126</v>
      </c>
      <c r="C959" s="58">
        <v>20306</v>
      </c>
      <c r="D959" s="62" t="s">
        <v>136</v>
      </c>
      <c r="E959" s="57" t="s">
        <v>95</v>
      </c>
      <c r="F959" s="59" t="s">
        <v>975</v>
      </c>
      <c r="G959" s="56" t="s">
        <v>1128</v>
      </c>
      <c r="H959" s="60" t="s">
        <v>1129</v>
      </c>
      <c r="I959" s="61">
        <f>8249*1.1</f>
        <v>9073.900000000001</v>
      </c>
      <c r="J959" s="61">
        <f t="shared" si="18"/>
        <v>9073.900000000001</v>
      </c>
      <c r="K959" s="55" t="s">
        <v>66</v>
      </c>
    </row>
    <row r="960" spans="2:11" ht="25.5">
      <c r="B960" s="63" t="s">
        <v>1126</v>
      </c>
      <c r="C960" s="58">
        <v>20306</v>
      </c>
      <c r="D960" s="62" t="s">
        <v>136</v>
      </c>
      <c r="E960" s="57" t="s">
        <v>95</v>
      </c>
      <c r="F960" s="59" t="s">
        <v>1871</v>
      </c>
      <c r="G960" s="56" t="s">
        <v>1128</v>
      </c>
      <c r="H960" s="60" t="s">
        <v>1129</v>
      </c>
      <c r="I960" s="61">
        <f>8260*1.1</f>
        <v>9086</v>
      </c>
      <c r="J960" s="61">
        <f t="shared" si="18"/>
        <v>9086</v>
      </c>
      <c r="K960" s="55" t="s">
        <v>66</v>
      </c>
    </row>
    <row r="961" spans="2:11" ht="25.5">
      <c r="B961" s="63" t="s">
        <v>1126</v>
      </c>
      <c r="C961" s="58">
        <v>20306</v>
      </c>
      <c r="D961" s="62" t="s">
        <v>136</v>
      </c>
      <c r="E961" s="57" t="s">
        <v>95</v>
      </c>
      <c r="F961" s="59" t="s">
        <v>1872</v>
      </c>
      <c r="G961" s="56" t="s">
        <v>1128</v>
      </c>
      <c r="H961" s="60" t="s">
        <v>1129</v>
      </c>
      <c r="I961" s="61">
        <v>446</v>
      </c>
      <c r="J961" s="61">
        <f t="shared" si="18"/>
        <v>446</v>
      </c>
      <c r="K961" s="55" t="s">
        <v>66</v>
      </c>
    </row>
    <row r="962" spans="2:11" ht="25.5">
      <c r="B962" s="63" t="s">
        <v>1126</v>
      </c>
      <c r="C962" s="58">
        <v>20306</v>
      </c>
      <c r="D962" s="62" t="s">
        <v>136</v>
      </c>
      <c r="E962" s="57" t="s">
        <v>95</v>
      </c>
      <c r="F962" s="59" t="s">
        <v>1873</v>
      </c>
      <c r="G962" s="56" t="s">
        <v>1128</v>
      </c>
      <c r="H962" s="60" t="s">
        <v>1129</v>
      </c>
      <c r="I962" s="61">
        <v>746</v>
      </c>
      <c r="J962" s="61">
        <f t="shared" si="18"/>
        <v>746</v>
      </c>
      <c r="K962" s="55" t="s">
        <v>66</v>
      </c>
    </row>
    <row r="963" spans="2:11" ht="25.5">
      <c r="B963" s="63" t="s">
        <v>1126</v>
      </c>
      <c r="C963" s="58">
        <v>20306</v>
      </c>
      <c r="D963" s="62" t="s">
        <v>136</v>
      </c>
      <c r="E963" s="57" t="s">
        <v>95</v>
      </c>
      <c r="F963" s="59" t="s">
        <v>1874</v>
      </c>
      <c r="G963" s="56" t="s">
        <v>1128</v>
      </c>
      <c r="H963" s="60" t="s">
        <v>1129</v>
      </c>
      <c r="I963" s="61">
        <v>746</v>
      </c>
      <c r="J963" s="61">
        <f t="shared" si="18"/>
        <v>746</v>
      </c>
      <c r="K963" s="55" t="s">
        <v>66</v>
      </c>
    </row>
    <row r="964" spans="2:11" ht="38.25">
      <c r="B964" s="63" t="s">
        <v>1126</v>
      </c>
      <c r="C964" s="58">
        <v>20306</v>
      </c>
      <c r="D964" s="62" t="s">
        <v>136</v>
      </c>
      <c r="E964" s="57" t="s">
        <v>95</v>
      </c>
      <c r="F964" s="59" t="s">
        <v>1875</v>
      </c>
      <c r="G964" s="56" t="s">
        <v>1128</v>
      </c>
      <c r="H964" s="60" t="s">
        <v>1129</v>
      </c>
      <c r="I964" s="61">
        <v>20496</v>
      </c>
      <c r="J964" s="61">
        <f t="shared" si="18"/>
        <v>20496</v>
      </c>
      <c r="K964" s="55" t="s">
        <v>66</v>
      </c>
    </row>
    <row r="965" spans="2:11" ht="38.25">
      <c r="B965" s="63" t="s">
        <v>1126</v>
      </c>
      <c r="C965" s="58">
        <v>20306</v>
      </c>
      <c r="D965" s="62" t="s">
        <v>136</v>
      </c>
      <c r="E965" s="57" t="s">
        <v>95</v>
      </c>
      <c r="F965" s="59" t="s">
        <v>1876</v>
      </c>
      <c r="G965" s="56" t="s">
        <v>1128</v>
      </c>
      <c r="H965" s="60" t="s">
        <v>1129</v>
      </c>
      <c r="I965" s="61">
        <v>1494</v>
      </c>
      <c r="J965" s="61">
        <f t="shared" si="18"/>
        <v>1494</v>
      </c>
      <c r="K965" s="55" t="s">
        <v>66</v>
      </c>
    </row>
    <row r="966" spans="2:11" ht="38.25">
      <c r="B966" s="63" t="s">
        <v>1126</v>
      </c>
      <c r="C966" s="58">
        <v>20306</v>
      </c>
      <c r="D966" s="62" t="s">
        <v>136</v>
      </c>
      <c r="E966" s="57" t="s">
        <v>95</v>
      </c>
      <c r="F966" s="59" t="s">
        <v>1877</v>
      </c>
      <c r="G966" s="56" t="s">
        <v>1128</v>
      </c>
      <c r="H966" s="60" t="s">
        <v>1129</v>
      </c>
      <c r="I966" s="61">
        <v>1673</v>
      </c>
      <c r="J966" s="61">
        <f t="shared" si="18"/>
        <v>1673</v>
      </c>
      <c r="K966" s="55" t="s">
        <v>66</v>
      </c>
    </row>
    <row r="967" spans="2:11" ht="38.25">
      <c r="B967" s="63" t="s">
        <v>1126</v>
      </c>
      <c r="C967" s="58">
        <v>20306</v>
      </c>
      <c r="D967" s="62" t="s">
        <v>136</v>
      </c>
      <c r="E967" s="57" t="s">
        <v>95</v>
      </c>
      <c r="F967" s="59" t="s">
        <v>1878</v>
      </c>
      <c r="G967" s="56" t="s">
        <v>1128</v>
      </c>
      <c r="H967" s="60" t="s">
        <v>1129</v>
      </c>
      <c r="I967" s="61">
        <v>1669</v>
      </c>
      <c r="J967" s="61">
        <f t="shared" si="18"/>
        <v>1669</v>
      </c>
      <c r="K967" s="55" t="s">
        <v>66</v>
      </c>
    </row>
    <row r="968" spans="2:11" ht="38.25">
      <c r="B968" s="63" t="s">
        <v>1126</v>
      </c>
      <c r="C968" s="58">
        <v>20306</v>
      </c>
      <c r="D968" s="62" t="s">
        <v>136</v>
      </c>
      <c r="E968" s="57" t="s">
        <v>95</v>
      </c>
      <c r="F968" s="59" t="s">
        <v>1879</v>
      </c>
      <c r="G968" s="56" t="s">
        <v>1128</v>
      </c>
      <c r="H968" s="60" t="s">
        <v>1129</v>
      </c>
      <c r="I968" s="61">
        <v>2560</v>
      </c>
      <c r="J968" s="61">
        <f t="shared" si="18"/>
        <v>2560</v>
      </c>
      <c r="K968" s="55" t="s">
        <v>66</v>
      </c>
    </row>
    <row r="969" spans="2:11" ht="38.25">
      <c r="B969" s="63" t="s">
        <v>1126</v>
      </c>
      <c r="C969" s="58">
        <v>20306</v>
      </c>
      <c r="D969" s="62" t="s">
        <v>136</v>
      </c>
      <c r="E969" s="57" t="s">
        <v>95</v>
      </c>
      <c r="F969" s="59" t="s">
        <v>1880</v>
      </c>
      <c r="G969" s="56" t="s">
        <v>1128</v>
      </c>
      <c r="H969" s="60" t="s">
        <v>1129</v>
      </c>
      <c r="I969" s="61">
        <v>2435</v>
      </c>
      <c r="J969" s="61">
        <f t="shared" si="18"/>
        <v>2435</v>
      </c>
      <c r="K969" s="55" t="s">
        <v>66</v>
      </c>
    </row>
    <row r="970" spans="2:11" ht="38.25">
      <c r="B970" s="63" t="s">
        <v>1126</v>
      </c>
      <c r="C970" s="58">
        <v>20306</v>
      </c>
      <c r="D970" s="62" t="s">
        <v>136</v>
      </c>
      <c r="E970" s="57" t="s">
        <v>95</v>
      </c>
      <c r="F970" s="59" t="s">
        <v>1881</v>
      </c>
      <c r="G970" s="56" t="s">
        <v>1128</v>
      </c>
      <c r="H970" s="60" t="s">
        <v>1129</v>
      </c>
      <c r="I970" s="61">
        <v>5040</v>
      </c>
      <c r="J970" s="61">
        <f t="shared" si="18"/>
        <v>5040</v>
      </c>
      <c r="K970" s="55" t="s">
        <v>66</v>
      </c>
    </row>
    <row r="971" spans="2:11" ht="38.25">
      <c r="B971" s="63" t="s">
        <v>1126</v>
      </c>
      <c r="C971" s="58">
        <v>20306</v>
      </c>
      <c r="D971" s="62" t="s">
        <v>136</v>
      </c>
      <c r="E971" s="57" t="s">
        <v>95</v>
      </c>
      <c r="F971" s="59" t="s">
        <v>1882</v>
      </c>
      <c r="G971" s="56" t="s">
        <v>1128</v>
      </c>
      <c r="H971" s="60" t="s">
        <v>1129</v>
      </c>
      <c r="I971" s="61">
        <v>8286</v>
      </c>
      <c r="J971" s="61">
        <f t="shared" si="18"/>
        <v>8286</v>
      </c>
      <c r="K971" s="55" t="s">
        <v>66</v>
      </c>
    </row>
    <row r="972" spans="2:11" ht="38.25">
      <c r="B972" s="63" t="s">
        <v>1126</v>
      </c>
      <c r="C972" s="58">
        <v>20306</v>
      </c>
      <c r="D972" s="62" t="s">
        <v>136</v>
      </c>
      <c r="E972" s="57" t="s">
        <v>95</v>
      </c>
      <c r="F972" s="59" t="s">
        <v>1883</v>
      </c>
      <c r="G972" s="56" t="s">
        <v>1128</v>
      </c>
      <c r="H972" s="60" t="s">
        <v>1129</v>
      </c>
      <c r="I972" s="61">
        <v>29520</v>
      </c>
      <c r="J972" s="61">
        <f t="shared" si="18"/>
        <v>29520</v>
      </c>
      <c r="K972" s="55" t="s">
        <v>66</v>
      </c>
    </row>
    <row r="973" spans="2:11" ht="38.25">
      <c r="B973" s="63" t="s">
        <v>1126</v>
      </c>
      <c r="C973" s="58">
        <v>20306</v>
      </c>
      <c r="D973" s="62" t="s">
        <v>136</v>
      </c>
      <c r="E973" s="57" t="s">
        <v>95</v>
      </c>
      <c r="F973" s="59" t="s">
        <v>1884</v>
      </c>
      <c r="G973" s="56" t="s">
        <v>1128</v>
      </c>
      <c r="H973" s="60" t="s">
        <v>1129</v>
      </c>
      <c r="I973" s="61">
        <v>1526</v>
      </c>
      <c r="J973" s="61">
        <f t="shared" si="18"/>
        <v>1526</v>
      </c>
      <c r="K973" s="55" t="s">
        <v>66</v>
      </c>
    </row>
    <row r="974" spans="2:11" ht="38.25">
      <c r="B974" s="63" t="s">
        <v>1126</v>
      </c>
      <c r="C974" s="58">
        <v>20306</v>
      </c>
      <c r="D974" s="62" t="s">
        <v>136</v>
      </c>
      <c r="E974" s="57" t="s">
        <v>95</v>
      </c>
      <c r="F974" s="59" t="s">
        <v>1885</v>
      </c>
      <c r="G974" s="56" t="s">
        <v>1128</v>
      </c>
      <c r="H974" s="60" t="s">
        <v>1129</v>
      </c>
      <c r="I974" s="61">
        <v>1949</v>
      </c>
      <c r="J974" s="61">
        <f t="shared" si="18"/>
        <v>1949</v>
      </c>
      <c r="K974" s="55" t="s">
        <v>66</v>
      </c>
    </row>
    <row r="975" spans="2:11" ht="38.25">
      <c r="B975" s="63" t="s">
        <v>1126</v>
      </c>
      <c r="C975" s="58">
        <v>20306</v>
      </c>
      <c r="D975" s="62" t="s">
        <v>136</v>
      </c>
      <c r="E975" s="57" t="s">
        <v>95</v>
      </c>
      <c r="F975" s="59" t="s">
        <v>1886</v>
      </c>
      <c r="G975" s="56" t="s">
        <v>1128</v>
      </c>
      <c r="H975" s="60" t="s">
        <v>1129</v>
      </c>
      <c r="I975" s="61">
        <v>1961</v>
      </c>
      <c r="J975" s="61">
        <f t="shared" si="18"/>
        <v>1961</v>
      </c>
      <c r="K975" s="55" t="s">
        <v>66</v>
      </c>
    </row>
    <row r="976" spans="2:11" ht="38.25">
      <c r="B976" s="63" t="s">
        <v>1126</v>
      </c>
      <c r="C976" s="58">
        <v>20306</v>
      </c>
      <c r="D976" s="62" t="s">
        <v>136</v>
      </c>
      <c r="E976" s="57" t="s">
        <v>95</v>
      </c>
      <c r="F976" s="59" t="s">
        <v>1887</v>
      </c>
      <c r="G976" s="56" t="s">
        <v>1128</v>
      </c>
      <c r="H976" s="60" t="s">
        <v>1129</v>
      </c>
      <c r="I976" s="61">
        <v>3788</v>
      </c>
      <c r="J976" s="61">
        <f t="shared" si="18"/>
        <v>3788</v>
      </c>
      <c r="K976" s="55" t="s">
        <v>66</v>
      </c>
    </row>
    <row r="977" spans="2:11" ht="16.5">
      <c r="B977" s="63" t="s">
        <v>1126</v>
      </c>
      <c r="C977" s="58">
        <v>20306</v>
      </c>
      <c r="D977" s="62" t="s">
        <v>136</v>
      </c>
      <c r="E977" s="57" t="s">
        <v>95</v>
      </c>
      <c r="F977" s="59" t="s">
        <v>1888</v>
      </c>
      <c r="G977" s="56" t="s">
        <v>1128</v>
      </c>
      <c r="H977" s="60" t="s">
        <v>1129</v>
      </c>
      <c r="I977" s="61">
        <v>3808</v>
      </c>
      <c r="J977" s="61">
        <f t="shared" si="18"/>
        <v>3808</v>
      </c>
      <c r="K977" s="55" t="s">
        <v>66</v>
      </c>
    </row>
    <row r="978" spans="2:11" ht="16.5">
      <c r="B978" s="63" t="s">
        <v>1126</v>
      </c>
      <c r="C978" s="58">
        <v>20306</v>
      </c>
      <c r="D978" s="62" t="s">
        <v>90</v>
      </c>
      <c r="E978" s="57" t="s">
        <v>108</v>
      </c>
      <c r="F978" s="59" t="s">
        <v>1889</v>
      </c>
      <c r="G978" s="56" t="s">
        <v>1128</v>
      </c>
      <c r="H978" s="60" t="s">
        <v>1129</v>
      </c>
      <c r="I978" s="61">
        <v>226</v>
      </c>
      <c r="J978" s="61">
        <f t="shared" si="18"/>
        <v>226</v>
      </c>
      <c r="K978" s="55" t="s">
        <v>66</v>
      </c>
    </row>
    <row r="979" spans="2:11" ht="16.5">
      <c r="B979" s="63" t="s">
        <v>1126</v>
      </c>
      <c r="C979" s="58">
        <v>20306</v>
      </c>
      <c r="D979" s="62" t="s">
        <v>90</v>
      </c>
      <c r="E979" s="57" t="s">
        <v>108</v>
      </c>
      <c r="F979" s="59" t="s">
        <v>976</v>
      </c>
      <c r="G979" s="56" t="s">
        <v>1128</v>
      </c>
      <c r="H979" s="60" t="s">
        <v>1129</v>
      </c>
      <c r="I979" s="61">
        <v>584</v>
      </c>
      <c r="J979" s="61">
        <f t="shared" si="18"/>
        <v>584</v>
      </c>
      <c r="K979" s="55" t="s">
        <v>66</v>
      </c>
    </row>
    <row r="980" spans="2:11" ht="16.5">
      <c r="B980" s="63" t="s">
        <v>1126</v>
      </c>
      <c r="C980" s="58">
        <v>20306</v>
      </c>
      <c r="D980" s="62" t="s">
        <v>90</v>
      </c>
      <c r="E980" s="57" t="s">
        <v>108</v>
      </c>
      <c r="F980" s="59" t="s">
        <v>977</v>
      </c>
      <c r="G980" s="56" t="s">
        <v>1128</v>
      </c>
      <c r="H980" s="60" t="s">
        <v>1129</v>
      </c>
      <c r="I980" s="61">
        <f>633*1.1</f>
        <v>696.3000000000001</v>
      </c>
      <c r="J980" s="61">
        <f t="shared" si="18"/>
        <v>696.3000000000001</v>
      </c>
      <c r="K980" s="55" t="s">
        <v>66</v>
      </c>
    </row>
    <row r="981" spans="2:11" ht="16.5">
      <c r="B981" s="63" t="s">
        <v>1126</v>
      </c>
      <c r="C981" s="58">
        <v>20306</v>
      </c>
      <c r="D981" s="62" t="s">
        <v>90</v>
      </c>
      <c r="E981" s="57" t="s">
        <v>108</v>
      </c>
      <c r="F981" s="59" t="s">
        <v>1890</v>
      </c>
      <c r="G981" s="56" t="s">
        <v>1128</v>
      </c>
      <c r="H981" s="60" t="s">
        <v>1129</v>
      </c>
      <c r="I981" s="61">
        <f>672*1.1</f>
        <v>739.2</v>
      </c>
      <c r="J981" s="61">
        <f t="shared" si="18"/>
        <v>739.2</v>
      </c>
      <c r="K981" s="55" t="s">
        <v>66</v>
      </c>
    </row>
    <row r="982" spans="2:11" ht="16.5">
      <c r="B982" s="63" t="s">
        <v>1126</v>
      </c>
      <c r="C982" s="58">
        <v>20306</v>
      </c>
      <c r="D982" s="62" t="s">
        <v>90</v>
      </c>
      <c r="E982" s="57" t="s">
        <v>108</v>
      </c>
      <c r="F982" s="59" t="s">
        <v>1891</v>
      </c>
      <c r="G982" s="56" t="s">
        <v>1128</v>
      </c>
      <c r="H982" s="60" t="s">
        <v>1129</v>
      </c>
      <c r="I982" s="61">
        <f>898*1.1</f>
        <v>987.8000000000001</v>
      </c>
      <c r="J982" s="61">
        <f t="shared" si="18"/>
        <v>987.8000000000001</v>
      </c>
      <c r="K982" s="55" t="s">
        <v>66</v>
      </c>
    </row>
    <row r="983" spans="2:11" ht="16.5">
      <c r="B983" s="63" t="s">
        <v>1126</v>
      </c>
      <c r="C983" s="58">
        <v>20306</v>
      </c>
      <c r="D983" s="62" t="s">
        <v>90</v>
      </c>
      <c r="E983" s="57" t="s">
        <v>108</v>
      </c>
      <c r="F983" s="59" t="s">
        <v>1892</v>
      </c>
      <c r="G983" s="56" t="s">
        <v>1128</v>
      </c>
      <c r="H983" s="60" t="s">
        <v>1129</v>
      </c>
      <c r="I983" s="61">
        <v>3109</v>
      </c>
      <c r="J983" s="61">
        <f t="shared" si="18"/>
        <v>3109</v>
      </c>
      <c r="K983" s="55" t="s">
        <v>66</v>
      </c>
    </row>
    <row r="984" spans="2:11" ht="25.5">
      <c r="B984" s="63" t="s">
        <v>1126</v>
      </c>
      <c r="C984" s="58">
        <v>20306</v>
      </c>
      <c r="D984" s="62" t="s">
        <v>90</v>
      </c>
      <c r="E984" s="57" t="s">
        <v>108</v>
      </c>
      <c r="F984" s="59" t="s">
        <v>1893</v>
      </c>
      <c r="G984" s="56" t="s">
        <v>1128</v>
      </c>
      <c r="H984" s="60" t="s">
        <v>1129</v>
      </c>
      <c r="I984" s="61">
        <f>2953*1.1</f>
        <v>3248.3</v>
      </c>
      <c r="J984" s="61">
        <f t="shared" si="18"/>
        <v>3248.3</v>
      </c>
      <c r="K984" s="55" t="s">
        <v>66</v>
      </c>
    </row>
    <row r="985" spans="2:11" ht="25.5">
      <c r="B985" s="63" t="s">
        <v>1126</v>
      </c>
      <c r="C985" s="58">
        <v>20306</v>
      </c>
      <c r="D985" s="62" t="s">
        <v>90</v>
      </c>
      <c r="E985" s="57" t="s">
        <v>108</v>
      </c>
      <c r="F985" s="59" t="s">
        <v>1894</v>
      </c>
      <c r="G985" s="56" t="s">
        <v>1128</v>
      </c>
      <c r="H985" s="60" t="s">
        <v>1129</v>
      </c>
      <c r="I985" s="61">
        <f>5194*1.1</f>
        <v>5713.400000000001</v>
      </c>
      <c r="J985" s="61">
        <f t="shared" si="18"/>
        <v>5713.400000000001</v>
      </c>
      <c r="K985" s="55" t="s">
        <v>66</v>
      </c>
    </row>
    <row r="986" spans="2:11" ht="25.5">
      <c r="B986" s="63" t="s">
        <v>1126</v>
      </c>
      <c r="C986" s="58">
        <v>20306</v>
      </c>
      <c r="D986" s="62" t="s">
        <v>90</v>
      </c>
      <c r="E986" s="57" t="s">
        <v>108</v>
      </c>
      <c r="F986" s="59" t="s">
        <v>1895</v>
      </c>
      <c r="G986" s="56" t="s">
        <v>1128</v>
      </c>
      <c r="H986" s="60" t="s">
        <v>1129</v>
      </c>
      <c r="I986" s="61">
        <v>16585</v>
      </c>
      <c r="J986" s="61">
        <f t="shared" si="18"/>
        <v>16585</v>
      </c>
      <c r="K986" s="55" t="s">
        <v>66</v>
      </c>
    </row>
    <row r="987" spans="2:11" ht="25.5">
      <c r="B987" s="63" t="s">
        <v>1126</v>
      </c>
      <c r="C987" s="58">
        <v>20306</v>
      </c>
      <c r="D987" s="62" t="s">
        <v>90</v>
      </c>
      <c r="E987" s="57" t="s">
        <v>112</v>
      </c>
      <c r="F987" s="59" t="s">
        <v>1896</v>
      </c>
      <c r="G987" s="56" t="s">
        <v>1128</v>
      </c>
      <c r="H987" s="60" t="s">
        <v>1129</v>
      </c>
      <c r="I987" s="61">
        <f>617*1.1</f>
        <v>678.7</v>
      </c>
      <c r="J987" s="61">
        <f t="shared" si="18"/>
        <v>678.7</v>
      </c>
      <c r="K987" s="55" t="s">
        <v>66</v>
      </c>
    </row>
    <row r="988" spans="2:11" ht="25.5">
      <c r="B988" s="63" t="s">
        <v>1126</v>
      </c>
      <c r="C988" s="58">
        <v>20306</v>
      </c>
      <c r="D988" s="62" t="s">
        <v>90</v>
      </c>
      <c r="E988" s="57" t="s">
        <v>112</v>
      </c>
      <c r="F988" s="59" t="s">
        <v>1897</v>
      </c>
      <c r="G988" s="56" t="s">
        <v>1128</v>
      </c>
      <c r="H988" s="60" t="s">
        <v>1129</v>
      </c>
      <c r="I988" s="61">
        <f>966*1.1</f>
        <v>1062.6000000000001</v>
      </c>
      <c r="J988" s="61">
        <f t="shared" si="18"/>
        <v>1062.6000000000001</v>
      </c>
      <c r="K988" s="55" t="s">
        <v>66</v>
      </c>
    </row>
    <row r="989" spans="2:11" ht="25.5">
      <c r="B989" s="63" t="s">
        <v>1126</v>
      </c>
      <c r="C989" s="58">
        <v>20306</v>
      </c>
      <c r="D989" s="62" t="s">
        <v>90</v>
      </c>
      <c r="E989" s="57" t="s">
        <v>112</v>
      </c>
      <c r="F989" s="59" t="s">
        <v>978</v>
      </c>
      <c r="G989" s="56" t="s">
        <v>1128</v>
      </c>
      <c r="H989" s="60" t="s">
        <v>1129</v>
      </c>
      <c r="I989" s="61">
        <f>1280*1.1</f>
        <v>1408</v>
      </c>
      <c r="J989" s="61">
        <f t="shared" si="18"/>
        <v>1408</v>
      </c>
      <c r="K989" s="55" t="s">
        <v>66</v>
      </c>
    </row>
    <row r="990" spans="2:11" ht="25.5">
      <c r="B990" s="63" t="s">
        <v>1126</v>
      </c>
      <c r="C990" s="58">
        <v>20306</v>
      </c>
      <c r="D990" s="62" t="s">
        <v>90</v>
      </c>
      <c r="E990" s="57" t="s">
        <v>112</v>
      </c>
      <c r="F990" s="59" t="s">
        <v>979</v>
      </c>
      <c r="G990" s="56" t="s">
        <v>1128</v>
      </c>
      <c r="H990" s="60" t="s">
        <v>1129</v>
      </c>
      <c r="I990" s="61">
        <f>1478*1.1</f>
        <v>1625.8000000000002</v>
      </c>
      <c r="J990" s="61">
        <f aca="true" t="shared" si="19" ref="J990:J1053">H990*I990</f>
        <v>1625.8000000000002</v>
      </c>
      <c r="K990" s="55" t="s">
        <v>66</v>
      </c>
    </row>
    <row r="991" spans="2:11" ht="25.5">
      <c r="B991" s="63" t="s">
        <v>1126</v>
      </c>
      <c r="C991" s="58">
        <v>20306</v>
      </c>
      <c r="D991" s="62" t="s">
        <v>90</v>
      </c>
      <c r="E991" s="57" t="s">
        <v>112</v>
      </c>
      <c r="F991" s="59" t="s">
        <v>1898</v>
      </c>
      <c r="G991" s="56" t="s">
        <v>1128</v>
      </c>
      <c r="H991" s="60" t="s">
        <v>1129</v>
      </c>
      <c r="I991" s="61">
        <f>1905*1.1</f>
        <v>2095.5</v>
      </c>
      <c r="J991" s="61">
        <f t="shared" si="19"/>
        <v>2095.5</v>
      </c>
      <c r="K991" s="55" t="s">
        <v>66</v>
      </c>
    </row>
    <row r="992" spans="2:11" ht="25.5">
      <c r="B992" s="63" t="s">
        <v>1126</v>
      </c>
      <c r="C992" s="58">
        <v>20306</v>
      </c>
      <c r="D992" s="62" t="s">
        <v>90</v>
      </c>
      <c r="E992" s="57" t="s">
        <v>112</v>
      </c>
      <c r="F992" s="59" t="s">
        <v>1899</v>
      </c>
      <c r="G992" s="56" t="s">
        <v>1128</v>
      </c>
      <c r="H992" s="60" t="s">
        <v>1129</v>
      </c>
      <c r="I992" s="61">
        <v>3972</v>
      </c>
      <c r="J992" s="61">
        <f t="shared" si="19"/>
        <v>3972</v>
      </c>
      <c r="K992" s="55" t="s">
        <v>66</v>
      </c>
    </row>
    <row r="993" spans="2:11" ht="25.5">
      <c r="B993" s="63" t="s">
        <v>1126</v>
      </c>
      <c r="C993" s="58">
        <v>20306</v>
      </c>
      <c r="D993" s="62" t="s">
        <v>90</v>
      </c>
      <c r="E993" s="57" t="s">
        <v>112</v>
      </c>
      <c r="F993" s="59" t="s">
        <v>1900</v>
      </c>
      <c r="G993" s="56" t="s">
        <v>1128</v>
      </c>
      <c r="H993" s="60" t="s">
        <v>1129</v>
      </c>
      <c r="I993" s="61">
        <v>4514</v>
      </c>
      <c r="J993" s="61">
        <f t="shared" si="19"/>
        <v>4514</v>
      </c>
      <c r="K993" s="55" t="s">
        <v>66</v>
      </c>
    </row>
    <row r="994" spans="2:11" ht="25.5">
      <c r="B994" s="63" t="s">
        <v>1126</v>
      </c>
      <c r="C994" s="58">
        <v>20306</v>
      </c>
      <c r="D994" s="62" t="s">
        <v>90</v>
      </c>
      <c r="E994" s="57" t="s">
        <v>112</v>
      </c>
      <c r="F994" s="59" t="s">
        <v>1901</v>
      </c>
      <c r="G994" s="56" t="s">
        <v>1128</v>
      </c>
      <c r="H994" s="60" t="s">
        <v>1129</v>
      </c>
      <c r="I994" s="61">
        <v>8056</v>
      </c>
      <c r="J994" s="61">
        <f t="shared" si="19"/>
        <v>8056</v>
      </c>
      <c r="K994" s="55" t="s">
        <v>66</v>
      </c>
    </row>
    <row r="995" spans="2:11" ht="25.5">
      <c r="B995" s="63" t="s">
        <v>1126</v>
      </c>
      <c r="C995" s="58">
        <v>20306</v>
      </c>
      <c r="D995" s="62" t="s">
        <v>90</v>
      </c>
      <c r="E995" s="57" t="s">
        <v>112</v>
      </c>
      <c r="F995" s="59" t="s">
        <v>1902</v>
      </c>
      <c r="G995" s="56" t="s">
        <v>1128</v>
      </c>
      <c r="H995" s="60" t="s">
        <v>1129</v>
      </c>
      <c r="I995" s="61">
        <v>26062</v>
      </c>
      <c r="J995" s="61">
        <f t="shared" si="19"/>
        <v>26062</v>
      </c>
      <c r="K995" s="55" t="s">
        <v>66</v>
      </c>
    </row>
    <row r="996" spans="2:11" ht="25.5">
      <c r="B996" s="63" t="s">
        <v>1126</v>
      </c>
      <c r="C996" s="58">
        <v>20306</v>
      </c>
      <c r="D996" s="62" t="s">
        <v>90</v>
      </c>
      <c r="E996" s="57" t="s">
        <v>980</v>
      </c>
      <c r="F996" s="59" t="s">
        <v>1903</v>
      </c>
      <c r="G996" s="56" t="s">
        <v>1128</v>
      </c>
      <c r="H996" s="60" t="s">
        <v>1129</v>
      </c>
      <c r="I996" s="61">
        <f>363*1.1</f>
        <v>399.3</v>
      </c>
      <c r="J996" s="61">
        <f t="shared" si="19"/>
        <v>399.3</v>
      </c>
      <c r="K996" s="55" t="s">
        <v>66</v>
      </c>
    </row>
    <row r="997" spans="2:11" ht="25.5">
      <c r="B997" s="63" t="s">
        <v>1126</v>
      </c>
      <c r="C997" s="58">
        <v>20306</v>
      </c>
      <c r="D997" s="62" t="s">
        <v>90</v>
      </c>
      <c r="E997" s="57" t="s">
        <v>980</v>
      </c>
      <c r="F997" s="59" t="s">
        <v>1904</v>
      </c>
      <c r="G997" s="56" t="s">
        <v>1128</v>
      </c>
      <c r="H997" s="60" t="s">
        <v>1129</v>
      </c>
      <c r="I997" s="61">
        <f>726*1.1</f>
        <v>798.6</v>
      </c>
      <c r="J997" s="61">
        <f t="shared" si="19"/>
        <v>798.6</v>
      </c>
      <c r="K997" s="55" t="s">
        <v>66</v>
      </c>
    </row>
    <row r="998" spans="2:11" ht="25.5">
      <c r="B998" s="63" t="s">
        <v>1126</v>
      </c>
      <c r="C998" s="58">
        <v>20306</v>
      </c>
      <c r="D998" s="62" t="s">
        <v>90</v>
      </c>
      <c r="E998" s="57" t="s">
        <v>980</v>
      </c>
      <c r="F998" s="59" t="s">
        <v>1905</v>
      </c>
      <c r="G998" s="56" t="s">
        <v>1128</v>
      </c>
      <c r="H998" s="60" t="s">
        <v>1129</v>
      </c>
      <c r="I998" s="61">
        <f>1405*1.1</f>
        <v>1545.5000000000002</v>
      </c>
      <c r="J998" s="61">
        <f t="shared" si="19"/>
        <v>1545.5000000000002</v>
      </c>
      <c r="K998" s="55" t="s">
        <v>66</v>
      </c>
    </row>
    <row r="999" spans="2:11" ht="25.5">
      <c r="B999" s="63" t="s">
        <v>1126</v>
      </c>
      <c r="C999" s="58">
        <v>20306</v>
      </c>
      <c r="D999" s="62" t="s">
        <v>90</v>
      </c>
      <c r="E999" s="57" t="s">
        <v>980</v>
      </c>
      <c r="F999" s="59" t="s">
        <v>1906</v>
      </c>
      <c r="G999" s="56" t="s">
        <v>1128</v>
      </c>
      <c r="H999" s="60" t="s">
        <v>1129</v>
      </c>
      <c r="I999" s="61">
        <f>2007*1.1</f>
        <v>2207.7000000000003</v>
      </c>
      <c r="J999" s="61">
        <f t="shared" si="19"/>
        <v>2207.7000000000003</v>
      </c>
      <c r="K999" s="55" t="s">
        <v>66</v>
      </c>
    </row>
    <row r="1000" spans="2:11" ht="25.5">
      <c r="B1000" s="63" t="s">
        <v>1126</v>
      </c>
      <c r="C1000" s="58">
        <v>20306</v>
      </c>
      <c r="D1000" s="62" t="s">
        <v>90</v>
      </c>
      <c r="E1000" s="57" t="s">
        <v>980</v>
      </c>
      <c r="F1000" s="59" t="s">
        <v>1907</v>
      </c>
      <c r="G1000" s="56" t="s">
        <v>1128</v>
      </c>
      <c r="H1000" s="60" t="s">
        <v>1129</v>
      </c>
      <c r="I1000" s="61">
        <f>2155*1.1</f>
        <v>2370.5</v>
      </c>
      <c r="J1000" s="61">
        <f t="shared" si="19"/>
        <v>2370.5</v>
      </c>
      <c r="K1000" s="55" t="s">
        <v>66</v>
      </c>
    </row>
    <row r="1001" spans="2:11" ht="25.5">
      <c r="B1001" s="63" t="s">
        <v>1126</v>
      </c>
      <c r="C1001" s="58">
        <v>20306</v>
      </c>
      <c r="D1001" s="62" t="s">
        <v>90</v>
      </c>
      <c r="E1001" s="57" t="s">
        <v>980</v>
      </c>
      <c r="F1001" s="59" t="s">
        <v>1908</v>
      </c>
      <c r="G1001" s="56" t="s">
        <v>1128</v>
      </c>
      <c r="H1001" s="60" t="s">
        <v>1129</v>
      </c>
      <c r="I1001" s="61">
        <v>4754</v>
      </c>
      <c r="J1001" s="61">
        <f t="shared" si="19"/>
        <v>4754</v>
      </c>
      <c r="K1001" s="55" t="s">
        <v>66</v>
      </c>
    </row>
    <row r="1002" spans="2:11" ht="25.5">
      <c r="B1002" s="63" t="s">
        <v>1126</v>
      </c>
      <c r="C1002" s="58">
        <v>20306</v>
      </c>
      <c r="D1002" s="62" t="s">
        <v>90</v>
      </c>
      <c r="E1002" s="57" t="s">
        <v>980</v>
      </c>
      <c r="F1002" s="59" t="s">
        <v>1909</v>
      </c>
      <c r="G1002" s="56" t="s">
        <v>1128</v>
      </c>
      <c r="H1002" s="60" t="s">
        <v>1129</v>
      </c>
      <c r="I1002" s="61">
        <f>6376*1.1</f>
        <v>7013.6</v>
      </c>
      <c r="J1002" s="61">
        <f t="shared" si="19"/>
        <v>7013.6</v>
      </c>
      <c r="K1002" s="55" t="s">
        <v>66</v>
      </c>
    </row>
    <row r="1003" spans="2:11" ht="38.25">
      <c r="B1003" s="63" t="s">
        <v>1126</v>
      </c>
      <c r="C1003" s="58">
        <v>20306</v>
      </c>
      <c r="D1003" s="62" t="s">
        <v>90</v>
      </c>
      <c r="E1003" s="57" t="s">
        <v>980</v>
      </c>
      <c r="F1003" s="59" t="s">
        <v>1910</v>
      </c>
      <c r="G1003" s="56" t="s">
        <v>1128</v>
      </c>
      <c r="H1003" s="60" t="s">
        <v>1129</v>
      </c>
      <c r="I1003" s="61">
        <f>10565*1.1</f>
        <v>11621.500000000002</v>
      </c>
      <c r="J1003" s="61">
        <f t="shared" si="19"/>
        <v>11621.500000000002</v>
      </c>
      <c r="K1003" s="55" t="s">
        <v>66</v>
      </c>
    </row>
    <row r="1004" spans="2:11" ht="38.25">
      <c r="B1004" s="63" t="s">
        <v>1126</v>
      </c>
      <c r="C1004" s="58">
        <v>20306</v>
      </c>
      <c r="D1004" s="62" t="s">
        <v>90</v>
      </c>
      <c r="E1004" s="57" t="s">
        <v>980</v>
      </c>
      <c r="F1004" s="59" t="s">
        <v>1911</v>
      </c>
      <c r="G1004" s="56" t="s">
        <v>1128</v>
      </c>
      <c r="H1004" s="60" t="s">
        <v>1129</v>
      </c>
      <c r="I1004" s="61">
        <v>1035</v>
      </c>
      <c r="J1004" s="61">
        <f t="shared" si="19"/>
        <v>1035</v>
      </c>
      <c r="K1004" s="55" t="s">
        <v>66</v>
      </c>
    </row>
    <row r="1005" spans="2:11" ht="38.25">
      <c r="B1005" s="63" t="s">
        <v>1126</v>
      </c>
      <c r="C1005" s="58">
        <v>20306</v>
      </c>
      <c r="D1005" s="62" t="s">
        <v>90</v>
      </c>
      <c r="E1005" s="57" t="s">
        <v>980</v>
      </c>
      <c r="F1005" s="59" t="s">
        <v>1912</v>
      </c>
      <c r="G1005" s="56" t="s">
        <v>1128</v>
      </c>
      <c r="H1005" s="60" t="s">
        <v>1129</v>
      </c>
      <c r="I1005" s="61">
        <v>1014</v>
      </c>
      <c r="J1005" s="61">
        <f t="shared" si="19"/>
        <v>1014</v>
      </c>
      <c r="K1005" s="55" t="s">
        <v>66</v>
      </c>
    </row>
    <row r="1006" spans="2:11" ht="38.25">
      <c r="B1006" s="63" t="s">
        <v>1126</v>
      </c>
      <c r="C1006" s="58">
        <v>20306</v>
      </c>
      <c r="D1006" s="62" t="s">
        <v>90</v>
      </c>
      <c r="E1006" s="57" t="s">
        <v>980</v>
      </c>
      <c r="F1006" s="59" t="s">
        <v>1913</v>
      </c>
      <c r="G1006" s="56" t="s">
        <v>1128</v>
      </c>
      <c r="H1006" s="60" t="s">
        <v>1129</v>
      </c>
      <c r="I1006" s="61">
        <v>1050</v>
      </c>
      <c r="J1006" s="61">
        <f t="shared" si="19"/>
        <v>1050</v>
      </c>
      <c r="K1006" s="55" t="s">
        <v>66</v>
      </c>
    </row>
    <row r="1007" spans="2:11" ht="38.25">
      <c r="B1007" s="63" t="s">
        <v>1126</v>
      </c>
      <c r="C1007" s="58">
        <v>20306</v>
      </c>
      <c r="D1007" s="62" t="s">
        <v>90</v>
      </c>
      <c r="E1007" s="57" t="s">
        <v>980</v>
      </c>
      <c r="F1007" s="59" t="s">
        <v>1914</v>
      </c>
      <c r="G1007" s="56" t="s">
        <v>1128</v>
      </c>
      <c r="H1007" s="60" t="s">
        <v>1129</v>
      </c>
      <c r="I1007" s="61">
        <v>1588</v>
      </c>
      <c r="J1007" s="61">
        <f t="shared" si="19"/>
        <v>1588</v>
      </c>
      <c r="K1007" s="55" t="s">
        <v>66</v>
      </c>
    </row>
    <row r="1008" spans="2:11" ht="38.25">
      <c r="B1008" s="63" t="s">
        <v>1126</v>
      </c>
      <c r="C1008" s="58">
        <v>20306</v>
      </c>
      <c r="D1008" s="62" t="s">
        <v>90</v>
      </c>
      <c r="E1008" s="57" t="s">
        <v>980</v>
      </c>
      <c r="F1008" s="59" t="s">
        <v>1915</v>
      </c>
      <c r="G1008" s="56" t="s">
        <v>1128</v>
      </c>
      <c r="H1008" s="60" t="s">
        <v>1129</v>
      </c>
      <c r="I1008" s="61">
        <v>2319</v>
      </c>
      <c r="J1008" s="61">
        <f t="shared" si="19"/>
        <v>2319</v>
      </c>
      <c r="K1008" s="55" t="s">
        <v>66</v>
      </c>
    </row>
    <row r="1009" spans="2:11" ht="25.5">
      <c r="B1009" s="63" t="s">
        <v>1126</v>
      </c>
      <c r="C1009" s="58">
        <v>20306</v>
      </c>
      <c r="D1009" s="62" t="s">
        <v>90</v>
      </c>
      <c r="E1009" s="57" t="s">
        <v>980</v>
      </c>
      <c r="F1009" s="59" t="s">
        <v>1916</v>
      </c>
      <c r="G1009" s="56" t="s">
        <v>1128</v>
      </c>
      <c r="H1009" s="60" t="s">
        <v>1129</v>
      </c>
      <c r="I1009" s="61">
        <v>21323</v>
      </c>
      <c r="J1009" s="61">
        <f t="shared" si="19"/>
        <v>21323</v>
      </c>
      <c r="K1009" s="55" t="s">
        <v>66</v>
      </c>
    </row>
    <row r="1010" spans="2:11" ht="25.5">
      <c r="B1010" s="63" t="s">
        <v>1126</v>
      </c>
      <c r="C1010" s="58">
        <v>20306</v>
      </c>
      <c r="D1010" s="62" t="s">
        <v>90</v>
      </c>
      <c r="E1010" s="57" t="s">
        <v>108</v>
      </c>
      <c r="F1010" s="59" t="s">
        <v>1917</v>
      </c>
      <c r="G1010" s="56" t="s">
        <v>1128</v>
      </c>
      <c r="H1010" s="60" t="s">
        <v>1129</v>
      </c>
      <c r="I1010" s="61">
        <v>581</v>
      </c>
      <c r="J1010" s="61">
        <f t="shared" si="19"/>
        <v>581</v>
      </c>
      <c r="K1010" s="55" t="s">
        <v>66</v>
      </c>
    </row>
    <row r="1011" spans="2:11" ht="25.5">
      <c r="B1011" s="63" t="s">
        <v>1126</v>
      </c>
      <c r="C1011" s="58">
        <v>20306</v>
      </c>
      <c r="D1011" s="62" t="s">
        <v>90</v>
      </c>
      <c r="E1011" s="57" t="s">
        <v>108</v>
      </c>
      <c r="F1011" s="59" t="s">
        <v>1918</v>
      </c>
      <c r="G1011" s="56" t="s">
        <v>1128</v>
      </c>
      <c r="H1011" s="60" t="s">
        <v>1129</v>
      </c>
      <c r="I1011" s="61">
        <v>528</v>
      </c>
      <c r="J1011" s="61">
        <f t="shared" si="19"/>
        <v>528</v>
      </c>
      <c r="K1011" s="55" t="s">
        <v>66</v>
      </c>
    </row>
    <row r="1012" spans="2:11" ht="25.5">
      <c r="B1012" s="63" t="s">
        <v>1126</v>
      </c>
      <c r="C1012" s="58">
        <v>20306</v>
      </c>
      <c r="D1012" s="62" t="s">
        <v>90</v>
      </c>
      <c r="E1012" s="57" t="s">
        <v>108</v>
      </c>
      <c r="F1012" s="59" t="s">
        <v>1919</v>
      </c>
      <c r="G1012" s="56" t="s">
        <v>1128</v>
      </c>
      <c r="H1012" s="60" t="s">
        <v>1129</v>
      </c>
      <c r="I1012" s="61">
        <v>605</v>
      </c>
      <c r="J1012" s="61">
        <f t="shared" si="19"/>
        <v>605</v>
      </c>
      <c r="K1012" s="55" t="s">
        <v>66</v>
      </c>
    </row>
    <row r="1013" spans="2:11" ht="16.5">
      <c r="B1013" s="63" t="s">
        <v>1126</v>
      </c>
      <c r="C1013" s="58">
        <v>20306</v>
      </c>
      <c r="D1013" s="62" t="s">
        <v>90</v>
      </c>
      <c r="E1013" s="57" t="s">
        <v>108</v>
      </c>
      <c r="F1013" s="59" t="s">
        <v>1920</v>
      </c>
      <c r="G1013" s="56" t="s">
        <v>1128</v>
      </c>
      <c r="H1013" s="60" t="s">
        <v>1129</v>
      </c>
      <c r="I1013" s="61">
        <v>711</v>
      </c>
      <c r="J1013" s="61">
        <f t="shared" si="19"/>
        <v>711</v>
      </c>
      <c r="K1013" s="55" t="s">
        <v>66</v>
      </c>
    </row>
    <row r="1014" spans="2:11" ht="16.5">
      <c r="B1014" s="63" t="s">
        <v>1126</v>
      </c>
      <c r="C1014" s="58">
        <v>20306</v>
      </c>
      <c r="D1014" s="62" t="s">
        <v>126</v>
      </c>
      <c r="E1014" s="57" t="s">
        <v>95</v>
      </c>
      <c r="F1014" s="59" t="s">
        <v>1921</v>
      </c>
      <c r="G1014" s="56" t="s">
        <v>1128</v>
      </c>
      <c r="H1014" s="60" t="s">
        <v>1129</v>
      </c>
      <c r="I1014" s="61">
        <f>329*1.1</f>
        <v>361.90000000000003</v>
      </c>
      <c r="J1014" s="61">
        <f t="shared" si="19"/>
        <v>361.90000000000003</v>
      </c>
      <c r="K1014" s="55" t="s">
        <v>66</v>
      </c>
    </row>
    <row r="1015" spans="2:11" ht="16.5">
      <c r="B1015" s="63" t="s">
        <v>1126</v>
      </c>
      <c r="C1015" s="58">
        <v>20306</v>
      </c>
      <c r="D1015" s="62" t="s">
        <v>126</v>
      </c>
      <c r="E1015" s="57" t="s">
        <v>82</v>
      </c>
      <c r="F1015" s="59" t="s">
        <v>1922</v>
      </c>
      <c r="G1015" s="56" t="s">
        <v>1128</v>
      </c>
      <c r="H1015" s="60" t="s">
        <v>1129</v>
      </c>
      <c r="I1015" s="61">
        <v>870</v>
      </c>
      <c r="J1015" s="61">
        <f t="shared" si="19"/>
        <v>870</v>
      </c>
      <c r="K1015" s="55" t="s">
        <v>66</v>
      </c>
    </row>
    <row r="1016" spans="2:11" ht="16.5">
      <c r="B1016" s="63" t="s">
        <v>1126</v>
      </c>
      <c r="C1016" s="58">
        <v>20306</v>
      </c>
      <c r="D1016" s="62" t="s">
        <v>126</v>
      </c>
      <c r="E1016" s="57" t="s">
        <v>112</v>
      </c>
      <c r="F1016" s="59" t="s">
        <v>982</v>
      </c>
      <c r="G1016" s="56" t="s">
        <v>1128</v>
      </c>
      <c r="H1016" s="60" t="s">
        <v>1129</v>
      </c>
      <c r="I1016" s="61">
        <f>2585*1.1</f>
        <v>2843.5000000000005</v>
      </c>
      <c r="J1016" s="61">
        <f t="shared" si="19"/>
        <v>2843.5000000000005</v>
      </c>
      <c r="K1016" s="55" t="s">
        <v>66</v>
      </c>
    </row>
    <row r="1017" spans="2:11" ht="16.5">
      <c r="B1017" s="63" t="s">
        <v>1126</v>
      </c>
      <c r="C1017" s="58">
        <v>20306</v>
      </c>
      <c r="D1017" s="62" t="s">
        <v>126</v>
      </c>
      <c r="E1017" s="57" t="s">
        <v>77</v>
      </c>
      <c r="F1017" s="59" t="s">
        <v>1923</v>
      </c>
      <c r="G1017" s="56" t="s">
        <v>1128</v>
      </c>
      <c r="H1017" s="60" t="s">
        <v>1129</v>
      </c>
      <c r="I1017" s="61">
        <f>2616*1.1</f>
        <v>2877.6000000000004</v>
      </c>
      <c r="J1017" s="61">
        <f t="shared" si="19"/>
        <v>2877.6000000000004</v>
      </c>
      <c r="K1017" s="55" t="s">
        <v>66</v>
      </c>
    </row>
    <row r="1018" spans="2:11" ht="16.5">
      <c r="B1018" s="63" t="s">
        <v>1126</v>
      </c>
      <c r="C1018" s="58">
        <v>20306</v>
      </c>
      <c r="D1018" s="62" t="s">
        <v>126</v>
      </c>
      <c r="E1018" s="57" t="s">
        <v>105</v>
      </c>
      <c r="F1018" s="59" t="s">
        <v>1924</v>
      </c>
      <c r="G1018" s="56" t="s">
        <v>1128</v>
      </c>
      <c r="H1018" s="60" t="s">
        <v>1129</v>
      </c>
      <c r="I1018" s="61">
        <v>3070</v>
      </c>
      <c r="J1018" s="61">
        <f t="shared" si="19"/>
        <v>3070</v>
      </c>
      <c r="K1018" s="55" t="s">
        <v>66</v>
      </c>
    </row>
    <row r="1019" spans="2:11" ht="25.5">
      <c r="B1019" s="63" t="s">
        <v>1126</v>
      </c>
      <c r="C1019" s="58">
        <v>20306</v>
      </c>
      <c r="D1019" s="62" t="s">
        <v>126</v>
      </c>
      <c r="E1019" s="57" t="s">
        <v>236</v>
      </c>
      <c r="F1019" s="59" t="s">
        <v>1925</v>
      </c>
      <c r="G1019" s="56" t="s">
        <v>1128</v>
      </c>
      <c r="H1019" s="60" t="s">
        <v>1129</v>
      </c>
      <c r="I1019" s="61">
        <f>7748*1.1</f>
        <v>8522.800000000001</v>
      </c>
      <c r="J1019" s="61">
        <f t="shared" si="19"/>
        <v>8522.800000000001</v>
      </c>
      <c r="K1019" s="55" t="s">
        <v>66</v>
      </c>
    </row>
    <row r="1020" spans="2:11" ht="16.5">
      <c r="B1020" s="63" t="s">
        <v>1126</v>
      </c>
      <c r="C1020" s="58">
        <v>20306</v>
      </c>
      <c r="D1020" s="62" t="s">
        <v>126</v>
      </c>
      <c r="E1020" s="57" t="s">
        <v>77</v>
      </c>
      <c r="F1020" s="59" t="s">
        <v>1926</v>
      </c>
      <c r="G1020" s="56" t="s">
        <v>1128</v>
      </c>
      <c r="H1020" s="60" t="s">
        <v>1129</v>
      </c>
      <c r="I1020" s="61">
        <v>12348</v>
      </c>
      <c r="J1020" s="61">
        <f t="shared" si="19"/>
        <v>12348</v>
      </c>
      <c r="K1020" s="55" t="s">
        <v>66</v>
      </c>
    </row>
    <row r="1021" spans="2:11" ht="25.5">
      <c r="B1021" s="63" t="s">
        <v>1126</v>
      </c>
      <c r="C1021" s="58">
        <v>20306</v>
      </c>
      <c r="D1021" s="62" t="s">
        <v>126</v>
      </c>
      <c r="E1021" s="57" t="s">
        <v>197</v>
      </c>
      <c r="F1021" s="59" t="s">
        <v>1927</v>
      </c>
      <c r="G1021" s="56" t="s">
        <v>1128</v>
      </c>
      <c r="H1021" s="60" t="s">
        <v>1129</v>
      </c>
      <c r="I1021" s="61">
        <f>69920*1.1</f>
        <v>76912</v>
      </c>
      <c r="J1021" s="61">
        <f t="shared" si="19"/>
        <v>76912</v>
      </c>
      <c r="K1021" s="55" t="s">
        <v>66</v>
      </c>
    </row>
    <row r="1022" spans="2:11" ht="25.5">
      <c r="B1022" s="63" t="s">
        <v>1126</v>
      </c>
      <c r="C1022" s="58">
        <v>20306</v>
      </c>
      <c r="D1022" s="62" t="s">
        <v>126</v>
      </c>
      <c r="E1022" s="57" t="s">
        <v>77</v>
      </c>
      <c r="F1022" s="59" t="s">
        <v>1928</v>
      </c>
      <c r="G1022" s="56" t="s">
        <v>1128</v>
      </c>
      <c r="H1022" s="60" t="s">
        <v>1129</v>
      </c>
      <c r="I1022" s="61">
        <v>1073</v>
      </c>
      <c r="J1022" s="61">
        <f t="shared" si="19"/>
        <v>1073</v>
      </c>
      <c r="K1022" s="55" t="s">
        <v>66</v>
      </c>
    </row>
    <row r="1023" spans="2:11" ht="25.5">
      <c r="B1023" s="63" t="s">
        <v>1126</v>
      </c>
      <c r="C1023" s="58">
        <v>20306</v>
      </c>
      <c r="D1023" s="62" t="s">
        <v>126</v>
      </c>
      <c r="E1023" s="57" t="s">
        <v>105</v>
      </c>
      <c r="F1023" s="59" t="s">
        <v>1929</v>
      </c>
      <c r="G1023" s="56" t="s">
        <v>1128</v>
      </c>
      <c r="H1023" s="60" t="s">
        <v>1129</v>
      </c>
      <c r="I1023" s="61">
        <v>1460</v>
      </c>
      <c r="J1023" s="61">
        <f t="shared" si="19"/>
        <v>1460</v>
      </c>
      <c r="K1023" s="55" t="s">
        <v>66</v>
      </c>
    </row>
    <row r="1024" spans="2:11" ht="25.5">
      <c r="B1024" s="63" t="s">
        <v>1126</v>
      </c>
      <c r="C1024" s="58">
        <v>20306</v>
      </c>
      <c r="D1024" s="62" t="s">
        <v>126</v>
      </c>
      <c r="E1024" s="57" t="s">
        <v>236</v>
      </c>
      <c r="F1024" s="59" t="s">
        <v>1930</v>
      </c>
      <c r="G1024" s="56" t="s">
        <v>1128</v>
      </c>
      <c r="H1024" s="60" t="s">
        <v>1129</v>
      </c>
      <c r="I1024" s="61">
        <v>4755</v>
      </c>
      <c r="J1024" s="61">
        <f t="shared" si="19"/>
        <v>4755</v>
      </c>
      <c r="K1024" s="55" t="s">
        <v>66</v>
      </c>
    </row>
    <row r="1025" spans="2:11" ht="25.5">
      <c r="B1025" s="63" t="s">
        <v>1126</v>
      </c>
      <c r="C1025" s="58">
        <v>20306</v>
      </c>
      <c r="D1025" s="62" t="s">
        <v>126</v>
      </c>
      <c r="E1025" s="57" t="s">
        <v>77</v>
      </c>
      <c r="F1025" s="59" t="s">
        <v>1931</v>
      </c>
      <c r="G1025" s="56" t="s">
        <v>1128</v>
      </c>
      <c r="H1025" s="60" t="s">
        <v>1129</v>
      </c>
      <c r="I1025" s="61">
        <v>6806</v>
      </c>
      <c r="J1025" s="61">
        <f t="shared" si="19"/>
        <v>6806</v>
      </c>
      <c r="K1025" s="55" t="s">
        <v>66</v>
      </c>
    </row>
    <row r="1026" spans="2:11" ht="25.5">
      <c r="B1026" s="63" t="s">
        <v>1126</v>
      </c>
      <c r="C1026" s="58">
        <v>20306</v>
      </c>
      <c r="D1026" s="62" t="s">
        <v>126</v>
      </c>
      <c r="E1026" s="57" t="s">
        <v>197</v>
      </c>
      <c r="F1026" s="59" t="s">
        <v>1932</v>
      </c>
      <c r="G1026" s="56" t="s">
        <v>1128</v>
      </c>
      <c r="H1026" s="60" t="s">
        <v>1129</v>
      </c>
      <c r="I1026" s="61">
        <v>18940</v>
      </c>
      <c r="J1026" s="61">
        <f t="shared" si="19"/>
        <v>18940</v>
      </c>
      <c r="K1026" s="55" t="s">
        <v>66</v>
      </c>
    </row>
    <row r="1027" spans="2:11" ht="38.25">
      <c r="B1027" s="63" t="s">
        <v>1126</v>
      </c>
      <c r="C1027" s="58">
        <v>20306</v>
      </c>
      <c r="D1027" s="62" t="s">
        <v>126</v>
      </c>
      <c r="E1027" s="57" t="s">
        <v>112</v>
      </c>
      <c r="F1027" s="59" t="s">
        <v>1933</v>
      </c>
      <c r="G1027" s="56" t="s">
        <v>1128</v>
      </c>
      <c r="H1027" s="60" t="s">
        <v>1129</v>
      </c>
      <c r="I1027" s="61">
        <v>2843</v>
      </c>
      <c r="J1027" s="61">
        <f t="shared" si="19"/>
        <v>2843</v>
      </c>
      <c r="K1027" s="55" t="s">
        <v>66</v>
      </c>
    </row>
    <row r="1028" spans="2:11" ht="25.5">
      <c r="B1028" s="63" t="s">
        <v>1126</v>
      </c>
      <c r="C1028" s="58">
        <v>20306</v>
      </c>
      <c r="D1028" s="62" t="s">
        <v>126</v>
      </c>
      <c r="E1028" s="57" t="s">
        <v>77</v>
      </c>
      <c r="F1028" s="59" t="s">
        <v>1934</v>
      </c>
      <c r="G1028" s="56" t="s">
        <v>1128</v>
      </c>
      <c r="H1028" s="60" t="s">
        <v>1129</v>
      </c>
      <c r="I1028" s="61">
        <v>2878</v>
      </c>
      <c r="J1028" s="61">
        <f t="shared" si="19"/>
        <v>2878</v>
      </c>
      <c r="K1028" s="55" t="s">
        <v>66</v>
      </c>
    </row>
    <row r="1029" spans="2:11" ht="25.5">
      <c r="B1029" s="63" t="s">
        <v>1126</v>
      </c>
      <c r="C1029" s="58">
        <v>20306</v>
      </c>
      <c r="D1029" s="62" t="s">
        <v>126</v>
      </c>
      <c r="E1029" s="57" t="s">
        <v>105</v>
      </c>
      <c r="F1029" s="59" t="s">
        <v>1935</v>
      </c>
      <c r="G1029" s="56" t="s">
        <v>1128</v>
      </c>
      <c r="H1029" s="60" t="s">
        <v>1129</v>
      </c>
      <c r="I1029" s="61">
        <v>3070</v>
      </c>
      <c r="J1029" s="61">
        <f t="shared" si="19"/>
        <v>3070</v>
      </c>
      <c r="K1029" s="55" t="s">
        <v>66</v>
      </c>
    </row>
    <row r="1030" spans="2:11" ht="38.25">
      <c r="B1030" s="63" t="s">
        <v>1126</v>
      </c>
      <c r="C1030" s="58">
        <v>20306</v>
      </c>
      <c r="D1030" s="62" t="s">
        <v>126</v>
      </c>
      <c r="E1030" s="57" t="s">
        <v>236</v>
      </c>
      <c r="F1030" s="59" t="s">
        <v>1936</v>
      </c>
      <c r="G1030" s="56" t="s">
        <v>1128</v>
      </c>
      <c r="H1030" s="60" t="s">
        <v>1129</v>
      </c>
      <c r="I1030" s="61">
        <v>8523</v>
      </c>
      <c r="J1030" s="61">
        <f t="shared" si="19"/>
        <v>8523</v>
      </c>
      <c r="K1030" s="55" t="s">
        <v>66</v>
      </c>
    </row>
    <row r="1031" spans="2:11" ht="25.5">
      <c r="B1031" s="63" t="s">
        <v>1126</v>
      </c>
      <c r="C1031" s="58">
        <v>20306</v>
      </c>
      <c r="D1031" s="62" t="s">
        <v>126</v>
      </c>
      <c r="E1031" s="57" t="s">
        <v>77</v>
      </c>
      <c r="F1031" s="59" t="s">
        <v>1937</v>
      </c>
      <c r="G1031" s="56" t="s">
        <v>1128</v>
      </c>
      <c r="H1031" s="60" t="s">
        <v>1129</v>
      </c>
      <c r="I1031" s="61">
        <v>12349</v>
      </c>
      <c r="J1031" s="61">
        <f t="shared" si="19"/>
        <v>12349</v>
      </c>
      <c r="K1031" s="55" t="s">
        <v>66</v>
      </c>
    </row>
    <row r="1032" spans="2:11" ht="25.5">
      <c r="B1032" s="63" t="s">
        <v>1126</v>
      </c>
      <c r="C1032" s="58">
        <v>20306</v>
      </c>
      <c r="D1032" s="62" t="s">
        <v>126</v>
      </c>
      <c r="E1032" s="57" t="s">
        <v>197</v>
      </c>
      <c r="F1032" s="59" t="s">
        <v>1938</v>
      </c>
      <c r="G1032" s="56" t="s">
        <v>1128</v>
      </c>
      <c r="H1032" s="60" t="s">
        <v>1129</v>
      </c>
      <c r="I1032" s="61">
        <v>76912</v>
      </c>
      <c r="J1032" s="61">
        <f t="shared" si="19"/>
        <v>76912</v>
      </c>
      <c r="K1032" s="55" t="s">
        <v>66</v>
      </c>
    </row>
    <row r="1033" spans="2:11" ht="16.5">
      <c r="B1033" s="63" t="s">
        <v>1126</v>
      </c>
      <c r="C1033" s="58">
        <v>20306</v>
      </c>
      <c r="D1033" s="62" t="s">
        <v>126</v>
      </c>
      <c r="E1033" s="57" t="s">
        <v>152</v>
      </c>
      <c r="F1033" s="59" t="s">
        <v>1939</v>
      </c>
      <c r="G1033" s="56" t="s">
        <v>1128</v>
      </c>
      <c r="H1033" s="60" t="s">
        <v>1129</v>
      </c>
      <c r="I1033" s="61">
        <v>186802</v>
      </c>
      <c r="J1033" s="61">
        <f t="shared" si="19"/>
        <v>186802</v>
      </c>
      <c r="K1033" s="55" t="s">
        <v>66</v>
      </c>
    </row>
    <row r="1034" spans="2:11" ht="16.5">
      <c r="B1034" s="63" t="s">
        <v>1126</v>
      </c>
      <c r="C1034" s="58">
        <v>20306</v>
      </c>
      <c r="D1034" s="62" t="s">
        <v>126</v>
      </c>
      <c r="E1034" s="57" t="s">
        <v>77</v>
      </c>
      <c r="F1034" s="59" t="s">
        <v>1940</v>
      </c>
      <c r="G1034" s="56" t="s">
        <v>1128</v>
      </c>
      <c r="H1034" s="60" t="s">
        <v>1129</v>
      </c>
      <c r="I1034" s="61">
        <v>364</v>
      </c>
      <c r="J1034" s="61">
        <f t="shared" si="19"/>
        <v>364</v>
      </c>
      <c r="K1034" s="55" t="s">
        <v>66</v>
      </c>
    </row>
    <row r="1035" spans="2:11" ht="16.5">
      <c r="B1035" s="63" t="s">
        <v>1126</v>
      </c>
      <c r="C1035" s="58">
        <v>20306</v>
      </c>
      <c r="D1035" s="62" t="s">
        <v>126</v>
      </c>
      <c r="E1035" s="57" t="s">
        <v>77</v>
      </c>
      <c r="F1035" s="59" t="s">
        <v>1941</v>
      </c>
      <c r="G1035" s="56" t="s">
        <v>1128</v>
      </c>
      <c r="H1035" s="60" t="s">
        <v>1129</v>
      </c>
      <c r="I1035" s="61">
        <v>1079</v>
      </c>
      <c r="J1035" s="61">
        <f t="shared" si="19"/>
        <v>1079</v>
      </c>
      <c r="K1035" s="55" t="s">
        <v>66</v>
      </c>
    </row>
    <row r="1036" spans="2:11" ht="16.5">
      <c r="B1036" s="63" t="s">
        <v>1126</v>
      </c>
      <c r="C1036" s="58">
        <v>20306</v>
      </c>
      <c r="D1036" s="62" t="s">
        <v>126</v>
      </c>
      <c r="E1036" s="57" t="s">
        <v>77</v>
      </c>
      <c r="F1036" s="59" t="s">
        <v>1942</v>
      </c>
      <c r="G1036" s="56" t="s">
        <v>1128</v>
      </c>
      <c r="H1036" s="60" t="s">
        <v>1129</v>
      </c>
      <c r="I1036" s="61">
        <v>1510</v>
      </c>
      <c r="J1036" s="61">
        <f t="shared" si="19"/>
        <v>1510</v>
      </c>
      <c r="K1036" s="55" t="s">
        <v>66</v>
      </c>
    </row>
    <row r="1037" spans="2:11" ht="16.5">
      <c r="B1037" s="63" t="s">
        <v>1126</v>
      </c>
      <c r="C1037" s="58">
        <v>20306</v>
      </c>
      <c r="D1037" s="62" t="s">
        <v>126</v>
      </c>
      <c r="E1037" s="57" t="s">
        <v>77</v>
      </c>
      <c r="F1037" s="59" t="s">
        <v>1943</v>
      </c>
      <c r="G1037" s="56" t="s">
        <v>1128</v>
      </c>
      <c r="H1037" s="60" t="s">
        <v>1129</v>
      </c>
      <c r="I1037" s="61">
        <v>2272</v>
      </c>
      <c r="J1037" s="61">
        <f t="shared" si="19"/>
        <v>2272</v>
      </c>
      <c r="K1037" s="55" t="s">
        <v>66</v>
      </c>
    </row>
    <row r="1038" spans="2:11" ht="16.5">
      <c r="B1038" s="63" t="s">
        <v>1126</v>
      </c>
      <c r="C1038" s="58">
        <v>20306</v>
      </c>
      <c r="D1038" s="62" t="s">
        <v>126</v>
      </c>
      <c r="E1038" s="57" t="s">
        <v>77</v>
      </c>
      <c r="F1038" s="59" t="s">
        <v>1944</v>
      </c>
      <c r="G1038" s="56" t="s">
        <v>1128</v>
      </c>
      <c r="H1038" s="60" t="s">
        <v>1129</v>
      </c>
      <c r="I1038" s="61">
        <v>3257</v>
      </c>
      <c r="J1038" s="61">
        <f t="shared" si="19"/>
        <v>3257</v>
      </c>
      <c r="K1038" s="55" t="s">
        <v>66</v>
      </c>
    </row>
    <row r="1039" spans="2:11" ht="25.5">
      <c r="B1039" s="63" t="s">
        <v>1126</v>
      </c>
      <c r="C1039" s="58">
        <v>20306</v>
      </c>
      <c r="D1039" s="62" t="s">
        <v>126</v>
      </c>
      <c r="E1039" s="57" t="s">
        <v>77</v>
      </c>
      <c r="F1039" s="59" t="s">
        <v>1945</v>
      </c>
      <c r="G1039" s="56" t="s">
        <v>1128</v>
      </c>
      <c r="H1039" s="60" t="s">
        <v>1129</v>
      </c>
      <c r="I1039" s="61">
        <v>4480</v>
      </c>
      <c r="J1039" s="61">
        <f t="shared" si="19"/>
        <v>4480</v>
      </c>
      <c r="K1039" s="55" t="s">
        <v>66</v>
      </c>
    </row>
    <row r="1040" spans="2:11" ht="25.5">
      <c r="B1040" s="63" t="s">
        <v>1126</v>
      </c>
      <c r="C1040" s="58">
        <v>20306</v>
      </c>
      <c r="D1040" s="62" t="s">
        <v>126</v>
      </c>
      <c r="E1040" s="57" t="s">
        <v>110</v>
      </c>
      <c r="F1040" s="59" t="s">
        <v>1946</v>
      </c>
      <c r="G1040" s="56" t="s">
        <v>1128</v>
      </c>
      <c r="H1040" s="60" t="s">
        <v>1129</v>
      </c>
      <c r="I1040" s="61">
        <v>3060</v>
      </c>
      <c r="J1040" s="61">
        <f t="shared" si="19"/>
        <v>3060</v>
      </c>
      <c r="K1040" s="55" t="s">
        <v>66</v>
      </c>
    </row>
    <row r="1041" spans="2:11" ht="25.5">
      <c r="B1041" s="63" t="s">
        <v>1126</v>
      </c>
      <c r="C1041" s="58">
        <v>20306</v>
      </c>
      <c r="D1041" s="62" t="s">
        <v>126</v>
      </c>
      <c r="E1041" s="57" t="s">
        <v>110</v>
      </c>
      <c r="F1041" s="59" t="s">
        <v>1947</v>
      </c>
      <c r="G1041" s="56" t="s">
        <v>1128</v>
      </c>
      <c r="H1041" s="60" t="s">
        <v>1129</v>
      </c>
      <c r="I1041" s="61">
        <v>6096</v>
      </c>
      <c r="J1041" s="61">
        <f t="shared" si="19"/>
        <v>6096</v>
      </c>
      <c r="K1041" s="55" t="s">
        <v>66</v>
      </c>
    </row>
    <row r="1042" spans="2:11" ht="25.5">
      <c r="B1042" s="63" t="s">
        <v>1126</v>
      </c>
      <c r="C1042" s="58">
        <v>20306</v>
      </c>
      <c r="D1042" s="62" t="s">
        <v>126</v>
      </c>
      <c r="E1042" s="57" t="s">
        <v>110</v>
      </c>
      <c r="F1042" s="59" t="s">
        <v>1948</v>
      </c>
      <c r="G1042" s="56" t="s">
        <v>1128</v>
      </c>
      <c r="H1042" s="60" t="s">
        <v>1129</v>
      </c>
      <c r="I1042" s="61">
        <v>6102</v>
      </c>
      <c r="J1042" s="61">
        <f t="shared" si="19"/>
        <v>6102</v>
      </c>
      <c r="K1042" s="55" t="s">
        <v>66</v>
      </c>
    </row>
    <row r="1043" spans="2:11" ht="25.5">
      <c r="B1043" s="63" t="s">
        <v>1126</v>
      </c>
      <c r="C1043" s="58">
        <v>20306</v>
      </c>
      <c r="D1043" s="62" t="s">
        <v>126</v>
      </c>
      <c r="E1043" s="57" t="s">
        <v>110</v>
      </c>
      <c r="F1043" s="59" t="s">
        <v>1949</v>
      </c>
      <c r="G1043" s="56" t="s">
        <v>1128</v>
      </c>
      <c r="H1043" s="60" t="s">
        <v>1129</v>
      </c>
      <c r="I1043" s="61">
        <v>10920</v>
      </c>
      <c r="J1043" s="61">
        <f t="shared" si="19"/>
        <v>10920</v>
      </c>
      <c r="K1043" s="55" t="s">
        <v>66</v>
      </c>
    </row>
    <row r="1044" spans="2:11" ht="25.5">
      <c r="B1044" s="63" t="s">
        <v>1126</v>
      </c>
      <c r="C1044" s="58">
        <v>20306</v>
      </c>
      <c r="D1044" s="62" t="s">
        <v>126</v>
      </c>
      <c r="E1044" s="57" t="s">
        <v>110</v>
      </c>
      <c r="F1044" s="59" t="s">
        <v>1950</v>
      </c>
      <c r="G1044" s="56" t="s">
        <v>1128</v>
      </c>
      <c r="H1044" s="60" t="s">
        <v>1129</v>
      </c>
      <c r="I1044" s="61">
        <v>14176</v>
      </c>
      <c r="J1044" s="61">
        <f t="shared" si="19"/>
        <v>14176</v>
      </c>
      <c r="K1044" s="55" t="s">
        <v>66</v>
      </c>
    </row>
    <row r="1045" spans="2:11" ht="25.5">
      <c r="B1045" s="63" t="s">
        <v>1126</v>
      </c>
      <c r="C1045" s="58">
        <v>20306</v>
      </c>
      <c r="D1045" s="62" t="s">
        <v>126</v>
      </c>
      <c r="E1045" s="57" t="s">
        <v>110</v>
      </c>
      <c r="F1045" s="59" t="s">
        <v>1951</v>
      </c>
      <c r="G1045" s="56" t="s">
        <v>1128</v>
      </c>
      <c r="H1045" s="60" t="s">
        <v>1129</v>
      </c>
      <c r="I1045" s="61">
        <v>773</v>
      </c>
      <c r="J1045" s="61">
        <f t="shared" si="19"/>
        <v>773</v>
      </c>
      <c r="K1045" s="55" t="s">
        <v>66</v>
      </c>
    </row>
    <row r="1046" spans="2:11" ht="25.5">
      <c r="B1046" s="63" t="s">
        <v>1126</v>
      </c>
      <c r="C1046" s="58">
        <v>20306</v>
      </c>
      <c r="D1046" s="62" t="s">
        <v>126</v>
      </c>
      <c r="E1046" s="57" t="s">
        <v>110</v>
      </c>
      <c r="F1046" s="59" t="s">
        <v>1952</v>
      </c>
      <c r="G1046" s="56" t="s">
        <v>1128</v>
      </c>
      <c r="H1046" s="60" t="s">
        <v>1129</v>
      </c>
      <c r="I1046" s="61">
        <v>1423</v>
      </c>
      <c r="J1046" s="61">
        <f t="shared" si="19"/>
        <v>1423</v>
      </c>
      <c r="K1046" s="55" t="s">
        <v>66</v>
      </c>
    </row>
    <row r="1047" spans="2:11" ht="25.5">
      <c r="B1047" s="63" t="s">
        <v>1126</v>
      </c>
      <c r="C1047" s="58">
        <v>20306</v>
      </c>
      <c r="D1047" s="62" t="s">
        <v>126</v>
      </c>
      <c r="E1047" s="57" t="s">
        <v>110</v>
      </c>
      <c r="F1047" s="59" t="s">
        <v>1953</v>
      </c>
      <c r="G1047" s="56" t="s">
        <v>1128</v>
      </c>
      <c r="H1047" s="60" t="s">
        <v>1129</v>
      </c>
      <c r="I1047" s="61">
        <v>1423</v>
      </c>
      <c r="J1047" s="61">
        <f t="shared" si="19"/>
        <v>1423</v>
      </c>
      <c r="K1047" s="55" t="s">
        <v>66</v>
      </c>
    </row>
    <row r="1048" spans="2:11" ht="25.5">
      <c r="B1048" s="63" t="s">
        <v>1126</v>
      </c>
      <c r="C1048" s="58">
        <v>20306</v>
      </c>
      <c r="D1048" s="62" t="s">
        <v>126</v>
      </c>
      <c r="E1048" s="57" t="s">
        <v>110</v>
      </c>
      <c r="F1048" s="59" t="s">
        <v>1954</v>
      </c>
      <c r="G1048" s="56" t="s">
        <v>1128</v>
      </c>
      <c r="H1048" s="60" t="s">
        <v>1129</v>
      </c>
      <c r="I1048" s="61">
        <v>1815</v>
      </c>
      <c r="J1048" s="61">
        <f t="shared" si="19"/>
        <v>1815</v>
      </c>
      <c r="K1048" s="55" t="s">
        <v>66</v>
      </c>
    </row>
    <row r="1049" spans="2:11" ht="25.5">
      <c r="B1049" s="63" t="s">
        <v>1126</v>
      </c>
      <c r="C1049" s="58">
        <v>20306</v>
      </c>
      <c r="D1049" s="62" t="s">
        <v>126</v>
      </c>
      <c r="E1049" s="57" t="s">
        <v>1955</v>
      </c>
      <c r="F1049" s="59" t="s">
        <v>1956</v>
      </c>
      <c r="G1049" s="56" t="s">
        <v>1128</v>
      </c>
      <c r="H1049" s="60" t="s">
        <v>1129</v>
      </c>
      <c r="I1049" s="61">
        <v>3479</v>
      </c>
      <c r="J1049" s="61">
        <f t="shared" si="19"/>
        <v>3479</v>
      </c>
      <c r="K1049" s="55" t="s">
        <v>66</v>
      </c>
    </row>
    <row r="1050" spans="2:11" ht="25.5">
      <c r="B1050" s="63" t="s">
        <v>1126</v>
      </c>
      <c r="C1050" s="58">
        <v>20306</v>
      </c>
      <c r="D1050" s="62" t="s">
        <v>126</v>
      </c>
      <c r="E1050" s="57" t="s">
        <v>1957</v>
      </c>
      <c r="F1050" s="59" t="s">
        <v>1958</v>
      </c>
      <c r="G1050" s="56" t="s">
        <v>1128</v>
      </c>
      <c r="H1050" s="60" t="s">
        <v>1129</v>
      </c>
      <c r="I1050" s="61">
        <v>4478</v>
      </c>
      <c r="J1050" s="61">
        <f t="shared" si="19"/>
        <v>4478</v>
      </c>
      <c r="K1050" s="55" t="s">
        <v>66</v>
      </c>
    </row>
    <row r="1051" spans="2:11" ht="25.5">
      <c r="B1051" s="63" t="s">
        <v>1126</v>
      </c>
      <c r="C1051" s="58">
        <v>20306</v>
      </c>
      <c r="D1051" s="62" t="s">
        <v>126</v>
      </c>
      <c r="E1051" s="57" t="s">
        <v>110</v>
      </c>
      <c r="F1051" s="59" t="s">
        <v>1959</v>
      </c>
      <c r="G1051" s="56" t="s">
        <v>1128</v>
      </c>
      <c r="H1051" s="60" t="s">
        <v>1129</v>
      </c>
      <c r="I1051" s="61">
        <v>12949</v>
      </c>
      <c r="J1051" s="61">
        <f t="shared" si="19"/>
        <v>12949</v>
      </c>
      <c r="K1051" s="55" t="s">
        <v>66</v>
      </c>
    </row>
    <row r="1052" spans="2:11" ht="25.5">
      <c r="B1052" s="63" t="s">
        <v>1126</v>
      </c>
      <c r="C1052" s="58">
        <v>20306</v>
      </c>
      <c r="D1052" s="62" t="s">
        <v>126</v>
      </c>
      <c r="E1052" s="57" t="s">
        <v>110</v>
      </c>
      <c r="F1052" s="59" t="s">
        <v>1960</v>
      </c>
      <c r="G1052" s="56" t="s">
        <v>1128</v>
      </c>
      <c r="H1052" s="60" t="s">
        <v>1129</v>
      </c>
      <c r="I1052" s="61">
        <v>12196</v>
      </c>
      <c r="J1052" s="61">
        <f t="shared" si="19"/>
        <v>12196</v>
      </c>
      <c r="K1052" s="55" t="s">
        <v>66</v>
      </c>
    </row>
    <row r="1053" spans="2:11" ht="25.5">
      <c r="B1053" s="63" t="s">
        <v>1126</v>
      </c>
      <c r="C1053" s="58">
        <v>20306</v>
      </c>
      <c r="D1053" s="62" t="s">
        <v>126</v>
      </c>
      <c r="E1053" s="57" t="s">
        <v>110</v>
      </c>
      <c r="F1053" s="59" t="s">
        <v>1961</v>
      </c>
      <c r="G1053" s="56" t="s">
        <v>1128</v>
      </c>
      <c r="H1053" s="60" t="s">
        <v>1129</v>
      </c>
      <c r="I1053" s="61">
        <v>12196</v>
      </c>
      <c r="J1053" s="61">
        <f t="shared" si="19"/>
        <v>12196</v>
      </c>
      <c r="K1053" s="55" t="s">
        <v>66</v>
      </c>
    </row>
    <row r="1054" spans="2:11" ht="25.5">
      <c r="B1054" s="63" t="s">
        <v>1126</v>
      </c>
      <c r="C1054" s="58">
        <v>20306</v>
      </c>
      <c r="D1054" s="62" t="s">
        <v>126</v>
      </c>
      <c r="E1054" s="57" t="s">
        <v>110</v>
      </c>
      <c r="F1054" s="59" t="s">
        <v>984</v>
      </c>
      <c r="G1054" s="56" t="s">
        <v>1128</v>
      </c>
      <c r="H1054" s="60" t="s">
        <v>1129</v>
      </c>
      <c r="I1054" s="61">
        <v>16491</v>
      </c>
      <c r="J1054" s="61">
        <f aca="true" t="shared" si="20" ref="J1054:J1117">H1054*I1054</f>
        <v>16491</v>
      </c>
      <c r="K1054" s="55" t="s">
        <v>66</v>
      </c>
    </row>
    <row r="1055" spans="2:11" ht="25.5">
      <c r="B1055" s="63" t="s">
        <v>1126</v>
      </c>
      <c r="C1055" s="58">
        <v>20306</v>
      </c>
      <c r="D1055" s="62" t="s">
        <v>96</v>
      </c>
      <c r="E1055" s="57" t="s">
        <v>983</v>
      </c>
      <c r="F1055" s="59" t="s">
        <v>985</v>
      </c>
      <c r="G1055" s="56" t="s">
        <v>1128</v>
      </c>
      <c r="H1055" s="60" t="s">
        <v>1129</v>
      </c>
      <c r="I1055" s="61">
        <f>6830*1.1</f>
        <v>7513.000000000001</v>
      </c>
      <c r="J1055" s="61">
        <f t="shared" si="20"/>
        <v>7513.000000000001</v>
      </c>
      <c r="K1055" s="55" t="s">
        <v>66</v>
      </c>
    </row>
    <row r="1056" spans="2:11" ht="25.5">
      <c r="B1056" s="63" t="s">
        <v>1126</v>
      </c>
      <c r="C1056" s="58">
        <v>20306</v>
      </c>
      <c r="D1056" s="62" t="s">
        <v>96</v>
      </c>
      <c r="E1056" s="57" t="s">
        <v>303</v>
      </c>
      <c r="F1056" s="59" t="s">
        <v>1962</v>
      </c>
      <c r="G1056" s="56" t="s">
        <v>1128</v>
      </c>
      <c r="H1056" s="60" t="s">
        <v>1129</v>
      </c>
      <c r="I1056" s="61">
        <f>7783*1.1</f>
        <v>8561.300000000001</v>
      </c>
      <c r="J1056" s="61">
        <f t="shared" si="20"/>
        <v>8561.300000000001</v>
      </c>
      <c r="K1056" s="55" t="s">
        <v>66</v>
      </c>
    </row>
    <row r="1057" spans="2:11" ht="25.5">
      <c r="B1057" s="63" t="s">
        <v>1126</v>
      </c>
      <c r="C1057" s="58">
        <v>20306</v>
      </c>
      <c r="D1057" s="62" t="s">
        <v>96</v>
      </c>
      <c r="E1057" s="57" t="s">
        <v>303</v>
      </c>
      <c r="F1057" s="59" t="s">
        <v>987</v>
      </c>
      <c r="G1057" s="56" t="s">
        <v>1128</v>
      </c>
      <c r="H1057" s="60" t="s">
        <v>1129</v>
      </c>
      <c r="I1057" s="61">
        <v>20089</v>
      </c>
      <c r="J1057" s="61">
        <f t="shared" si="20"/>
        <v>20089</v>
      </c>
      <c r="K1057" s="55" t="s">
        <v>66</v>
      </c>
    </row>
    <row r="1058" spans="2:11" ht="25.5">
      <c r="B1058" s="63" t="s">
        <v>1126</v>
      </c>
      <c r="C1058" s="58">
        <v>20306</v>
      </c>
      <c r="D1058" s="62" t="s">
        <v>96</v>
      </c>
      <c r="E1058" s="57" t="s">
        <v>986</v>
      </c>
      <c r="F1058" s="59" t="s">
        <v>989</v>
      </c>
      <c r="G1058" s="56" t="s">
        <v>1128</v>
      </c>
      <c r="H1058" s="60" t="s">
        <v>1129</v>
      </c>
      <c r="I1058" s="61">
        <f>7820*1.1</f>
        <v>8602</v>
      </c>
      <c r="J1058" s="61">
        <f t="shared" si="20"/>
        <v>8602</v>
      </c>
      <c r="K1058" s="55" t="s">
        <v>66</v>
      </c>
    </row>
    <row r="1059" spans="2:11" ht="25.5">
      <c r="B1059" s="63" t="s">
        <v>1126</v>
      </c>
      <c r="C1059" s="58">
        <v>20306</v>
      </c>
      <c r="D1059" s="62" t="s">
        <v>96</v>
      </c>
      <c r="E1059" s="57" t="s">
        <v>988</v>
      </c>
      <c r="F1059" s="59" t="s">
        <v>990</v>
      </c>
      <c r="G1059" s="56" t="s">
        <v>1128</v>
      </c>
      <c r="H1059" s="60" t="s">
        <v>1129</v>
      </c>
      <c r="I1059" s="61">
        <f>14787*1.1</f>
        <v>16265.7</v>
      </c>
      <c r="J1059" s="61">
        <f t="shared" si="20"/>
        <v>16265.7</v>
      </c>
      <c r="K1059" s="55" t="s">
        <v>66</v>
      </c>
    </row>
    <row r="1060" spans="2:11" ht="25.5">
      <c r="B1060" s="63" t="s">
        <v>1126</v>
      </c>
      <c r="C1060" s="58">
        <v>20306</v>
      </c>
      <c r="D1060" s="62" t="s">
        <v>96</v>
      </c>
      <c r="E1060" s="57" t="s">
        <v>345</v>
      </c>
      <c r="F1060" s="59" t="s">
        <v>1963</v>
      </c>
      <c r="G1060" s="56" t="s">
        <v>1128</v>
      </c>
      <c r="H1060" s="60" t="s">
        <v>1129</v>
      </c>
      <c r="I1060" s="61">
        <f>16801*1.1</f>
        <v>18481.100000000002</v>
      </c>
      <c r="J1060" s="61">
        <f t="shared" si="20"/>
        <v>18481.100000000002</v>
      </c>
      <c r="K1060" s="55" t="s">
        <v>66</v>
      </c>
    </row>
    <row r="1061" spans="2:11" ht="25.5">
      <c r="B1061" s="63" t="s">
        <v>1126</v>
      </c>
      <c r="C1061" s="58">
        <v>20306</v>
      </c>
      <c r="D1061" s="62" t="s">
        <v>96</v>
      </c>
      <c r="E1061" s="57" t="s">
        <v>217</v>
      </c>
      <c r="F1061" s="59" t="s">
        <v>1964</v>
      </c>
      <c r="G1061" s="56" t="s">
        <v>1128</v>
      </c>
      <c r="H1061" s="60" t="s">
        <v>1129</v>
      </c>
      <c r="I1061" s="61">
        <f>42908*1.1</f>
        <v>47198.8</v>
      </c>
      <c r="J1061" s="61">
        <f t="shared" si="20"/>
        <v>47198.8</v>
      </c>
      <c r="K1061" s="55" t="s">
        <v>66</v>
      </c>
    </row>
    <row r="1062" spans="2:11" ht="25.5">
      <c r="B1062" s="63" t="s">
        <v>1126</v>
      </c>
      <c r="C1062" s="58">
        <v>20306</v>
      </c>
      <c r="D1062" s="62" t="s">
        <v>96</v>
      </c>
      <c r="E1062" s="57" t="s">
        <v>217</v>
      </c>
      <c r="F1062" s="59" t="s">
        <v>1965</v>
      </c>
      <c r="G1062" s="56" t="s">
        <v>1128</v>
      </c>
      <c r="H1062" s="60" t="s">
        <v>1129</v>
      </c>
      <c r="I1062" s="61">
        <v>146623</v>
      </c>
      <c r="J1062" s="61">
        <f t="shared" si="20"/>
        <v>146623</v>
      </c>
      <c r="K1062" s="55" t="s">
        <v>66</v>
      </c>
    </row>
    <row r="1063" spans="2:11" ht="25.5">
      <c r="B1063" s="63" t="s">
        <v>1126</v>
      </c>
      <c r="C1063" s="58">
        <v>20306</v>
      </c>
      <c r="D1063" s="62" t="s">
        <v>96</v>
      </c>
      <c r="E1063" s="57" t="s">
        <v>1966</v>
      </c>
      <c r="F1063" s="59" t="s">
        <v>1967</v>
      </c>
      <c r="G1063" s="56" t="s">
        <v>1128</v>
      </c>
      <c r="H1063" s="60" t="s">
        <v>1129</v>
      </c>
      <c r="I1063" s="61">
        <v>68190</v>
      </c>
      <c r="J1063" s="61">
        <f t="shared" si="20"/>
        <v>68190</v>
      </c>
      <c r="K1063" s="55" t="s">
        <v>66</v>
      </c>
    </row>
    <row r="1064" spans="2:11" ht="25.5">
      <c r="B1064" s="63" t="s">
        <v>1126</v>
      </c>
      <c r="C1064" s="58">
        <v>20306</v>
      </c>
      <c r="D1064" s="62" t="s">
        <v>96</v>
      </c>
      <c r="E1064" s="57" t="s">
        <v>1966</v>
      </c>
      <c r="F1064" s="59" t="s">
        <v>1968</v>
      </c>
      <c r="G1064" s="56" t="s">
        <v>1128</v>
      </c>
      <c r="H1064" s="60" t="s">
        <v>1129</v>
      </c>
      <c r="I1064" s="61">
        <v>250309</v>
      </c>
      <c r="J1064" s="61">
        <f t="shared" si="20"/>
        <v>250309</v>
      </c>
      <c r="K1064" s="55" t="s">
        <v>66</v>
      </c>
    </row>
    <row r="1065" spans="2:11" ht="25.5">
      <c r="B1065" s="63" t="s">
        <v>1126</v>
      </c>
      <c r="C1065" s="58">
        <v>20306</v>
      </c>
      <c r="D1065" s="62" t="s">
        <v>96</v>
      </c>
      <c r="E1065" s="57" t="s">
        <v>345</v>
      </c>
      <c r="F1065" s="59" t="s">
        <v>1969</v>
      </c>
      <c r="G1065" s="56" t="s">
        <v>1128</v>
      </c>
      <c r="H1065" s="60" t="s">
        <v>1129</v>
      </c>
      <c r="I1065" s="61">
        <v>68812</v>
      </c>
      <c r="J1065" s="61">
        <f t="shared" si="20"/>
        <v>68812</v>
      </c>
      <c r="K1065" s="55" t="s">
        <v>66</v>
      </c>
    </row>
    <row r="1066" spans="2:11" ht="25.5">
      <c r="B1066" s="63" t="s">
        <v>1126</v>
      </c>
      <c r="C1066" s="58">
        <v>20306</v>
      </c>
      <c r="D1066" s="62" t="s">
        <v>96</v>
      </c>
      <c r="E1066" s="57" t="s">
        <v>217</v>
      </c>
      <c r="F1066" s="59" t="s">
        <v>1970</v>
      </c>
      <c r="G1066" s="56" t="s">
        <v>1128</v>
      </c>
      <c r="H1066" s="60" t="s">
        <v>1129</v>
      </c>
      <c r="I1066" s="61">
        <v>154141</v>
      </c>
      <c r="J1066" s="61">
        <f t="shared" si="20"/>
        <v>154141</v>
      </c>
      <c r="K1066" s="55" t="s">
        <v>66</v>
      </c>
    </row>
    <row r="1067" spans="2:11" ht="25.5">
      <c r="B1067" s="63" t="s">
        <v>1126</v>
      </c>
      <c r="C1067" s="58">
        <v>20306</v>
      </c>
      <c r="D1067" s="62" t="s">
        <v>96</v>
      </c>
      <c r="E1067" s="57" t="s">
        <v>1966</v>
      </c>
      <c r="F1067" s="59" t="s">
        <v>1971</v>
      </c>
      <c r="G1067" s="56" t="s">
        <v>1128</v>
      </c>
      <c r="H1067" s="60" t="s">
        <v>1129</v>
      </c>
      <c r="I1067" s="61">
        <v>260336</v>
      </c>
      <c r="J1067" s="61">
        <f t="shared" si="20"/>
        <v>260336</v>
      </c>
      <c r="K1067" s="55" t="s">
        <v>66</v>
      </c>
    </row>
    <row r="1068" spans="2:11" ht="25.5">
      <c r="B1068" s="63" t="s">
        <v>1126</v>
      </c>
      <c r="C1068" s="58">
        <v>20306</v>
      </c>
      <c r="D1068" s="62" t="s">
        <v>104</v>
      </c>
      <c r="E1068" s="57" t="s">
        <v>108</v>
      </c>
      <c r="F1068" s="59" t="s">
        <v>1972</v>
      </c>
      <c r="G1068" s="56" t="s">
        <v>1128</v>
      </c>
      <c r="H1068" s="60" t="s">
        <v>1129</v>
      </c>
      <c r="I1068" s="61">
        <f>4529*1.1</f>
        <v>4981.900000000001</v>
      </c>
      <c r="J1068" s="61">
        <f t="shared" si="20"/>
        <v>4981.900000000001</v>
      </c>
      <c r="K1068" s="55" t="s">
        <v>66</v>
      </c>
    </row>
    <row r="1069" spans="2:11" ht="25.5">
      <c r="B1069" s="63" t="s">
        <v>1126</v>
      </c>
      <c r="C1069" s="58">
        <v>20306</v>
      </c>
      <c r="D1069" s="62" t="s">
        <v>104</v>
      </c>
      <c r="E1069" s="57" t="s">
        <v>79</v>
      </c>
      <c r="F1069" s="59" t="s">
        <v>1973</v>
      </c>
      <c r="G1069" s="56" t="s">
        <v>1128</v>
      </c>
      <c r="H1069" s="60" t="s">
        <v>1129</v>
      </c>
      <c r="I1069" s="61">
        <f>5006*1.1</f>
        <v>5506.6</v>
      </c>
      <c r="J1069" s="61">
        <f t="shared" si="20"/>
        <v>5506.6</v>
      </c>
      <c r="K1069" s="55" t="s">
        <v>66</v>
      </c>
    </row>
    <row r="1070" spans="2:11" ht="25.5">
      <c r="B1070" s="63" t="s">
        <v>1126</v>
      </c>
      <c r="C1070" s="58">
        <v>20306</v>
      </c>
      <c r="D1070" s="62" t="s">
        <v>104</v>
      </c>
      <c r="E1070" s="57" t="s">
        <v>117</v>
      </c>
      <c r="F1070" s="59" t="s">
        <v>1974</v>
      </c>
      <c r="G1070" s="56" t="s">
        <v>1128</v>
      </c>
      <c r="H1070" s="60" t="s">
        <v>1129</v>
      </c>
      <c r="I1070" s="61">
        <f>6669*1.1</f>
        <v>7335.900000000001</v>
      </c>
      <c r="J1070" s="61">
        <f t="shared" si="20"/>
        <v>7335.900000000001</v>
      </c>
      <c r="K1070" s="55" t="s">
        <v>66</v>
      </c>
    </row>
    <row r="1071" spans="2:11" ht="25.5">
      <c r="B1071" s="63" t="s">
        <v>1126</v>
      </c>
      <c r="C1071" s="58">
        <v>20306</v>
      </c>
      <c r="D1071" s="62" t="s">
        <v>104</v>
      </c>
      <c r="E1071" s="57" t="s">
        <v>112</v>
      </c>
      <c r="F1071" s="59" t="s">
        <v>993</v>
      </c>
      <c r="G1071" s="56" t="s">
        <v>1128</v>
      </c>
      <c r="H1071" s="60" t="s">
        <v>1129</v>
      </c>
      <c r="I1071" s="61">
        <f>7229*1.1</f>
        <v>7951.900000000001</v>
      </c>
      <c r="J1071" s="61">
        <f t="shared" si="20"/>
        <v>7951.900000000001</v>
      </c>
      <c r="K1071" s="55" t="s">
        <v>66</v>
      </c>
    </row>
    <row r="1072" spans="2:11" ht="25.5">
      <c r="B1072" s="63" t="s">
        <v>1126</v>
      </c>
      <c r="C1072" s="58">
        <v>20306</v>
      </c>
      <c r="D1072" s="62" t="s">
        <v>104</v>
      </c>
      <c r="E1072" s="57" t="s">
        <v>108</v>
      </c>
      <c r="F1072" s="59" t="s">
        <v>1975</v>
      </c>
      <c r="G1072" s="56" t="s">
        <v>1128</v>
      </c>
      <c r="H1072" s="60" t="s">
        <v>1129</v>
      </c>
      <c r="I1072" s="61">
        <f>11772*1.1</f>
        <v>12949.2</v>
      </c>
      <c r="J1072" s="61">
        <f t="shared" si="20"/>
        <v>12949.2</v>
      </c>
      <c r="K1072" s="55" t="s">
        <v>66</v>
      </c>
    </row>
    <row r="1073" spans="2:11" ht="25.5">
      <c r="B1073" s="63" t="s">
        <v>1126</v>
      </c>
      <c r="C1073" s="58">
        <v>20306</v>
      </c>
      <c r="D1073" s="62" t="s">
        <v>104</v>
      </c>
      <c r="E1073" s="57" t="s">
        <v>108</v>
      </c>
      <c r="F1073" s="59" t="s">
        <v>1976</v>
      </c>
      <c r="G1073" s="56" t="s">
        <v>1128</v>
      </c>
      <c r="H1073" s="60" t="s">
        <v>1129</v>
      </c>
      <c r="I1073" s="61">
        <v>28345</v>
      </c>
      <c r="J1073" s="61">
        <f t="shared" si="20"/>
        <v>28345</v>
      </c>
      <c r="K1073" s="55" t="s">
        <v>66</v>
      </c>
    </row>
    <row r="1074" spans="2:11" ht="25.5">
      <c r="B1074" s="63" t="s">
        <v>1126</v>
      </c>
      <c r="C1074" s="58">
        <v>20306</v>
      </c>
      <c r="D1074" s="62" t="s">
        <v>104</v>
      </c>
      <c r="E1074" s="57" t="s">
        <v>108</v>
      </c>
      <c r="F1074" s="59" t="s">
        <v>994</v>
      </c>
      <c r="G1074" s="56" t="s">
        <v>1128</v>
      </c>
      <c r="H1074" s="60" t="s">
        <v>1129</v>
      </c>
      <c r="I1074" s="61">
        <f>31551*1.1</f>
        <v>34706.100000000006</v>
      </c>
      <c r="J1074" s="61">
        <f t="shared" si="20"/>
        <v>34706.100000000006</v>
      </c>
      <c r="K1074" s="55" t="s">
        <v>66</v>
      </c>
    </row>
    <row r="1075" spans="2:11" ht="25.5">
      <c r="B1075" s="63" t="s">
        <v>1126</v>
      </c>
      <c r="C1075" s="58">
        <v>20306</v>
      </c>
      <c r="D1075" s="62" t="s">
        <v>104</v>
      </c>
      <c r="E1075" s="57" t="s">
        <v>108</v>
      </c>
      <c r="F1075" s="59" t="s">
        <v>1977</v>
      </c>
      <c r="G1075" s="56" t="s">
        <v>1128</v>
      </c>
      <c r="H1075" s="60" t="s">
        <v>1129</v>
      </c>
      <c r="I1075" s="61">
        <f>44713*1.1</f>
        <v>49184.3</v>
      </c>
      <c r="J1075" s="61">
        <f t="shared" si="20"/>
        <v>49184.3</v>
      </c>
      <c r="K1075" s="55" t="s">
        <v>66</v>
      </c>
    </row>
    <row r="1076" spans="2:11" ht="16.5">
      <c r="B1076" s="63" t="s">
        <v>1126</v>
      </c>
      <c r="C1076" s="58">
        <v>20306</v>
      </c>
      <c r="D1076" s="62" t="s">
        <v>104</v>
      </c>
      <c r="E1076" s="57" t="s">
        <v>108</v>
      </c>
      <c r="F1076" s="59" t="s">
        <v>1978</v>
      </c>
      <c r="G1076" s="56" t="s">
        <v>1128</v>
      </c>
      <c r="H1076" s="60" t="s">
        <v>1129</v>
      </c>
      <c r="I1076" s="61">
        <f>95274*1.1</f>
        <v>104801.40000000001</v>
      </c>
      <c r="J1076" s="61">
        <f t="shared" si="20"/>
        <v>104801.40000000001</v>
      </c>
      <c r="K1076" s="55" t="s">
        <v>66</v>
      </c>
    </row>
    <row r="1077" spans="2:11" ht="16.5">
      <c r="B1077" s="63" t="s">
        <v>1126</v>
      </c>
      <c r="C1077" s="58">
        <v>20306</v>
      </c>
      <c r="D1077" s="62" t="s">
        <v>104</v>
      </c>
      <c r="E1077" s="57" t="s">
        <v>108</v>
      </c>
      <c r="F1077" s="59" t="s">
        <v>1979</v>
      </c>
      <c r="G1077" s="56" t="s">
        <v>1128</v>
      </c>
      <c r="H1077" s="60" t="s">
        <v>1129</v>
      </c>
      <c r="I1077" s="61">
        <f>196*1.1</f>
        <v>215.60000000000002</v>
      </c>
      <c r="J1077" s="61">
        <f t="shared" si="20"/>
        <v>215.60000000000002</v>
      </c>
      <c r="K1077" s="55" t="s">
        <v>66</v>
      </c>
    </row>
    <row r="1078" spans="2:11" ht="25.5">
      <c r="B1078" s="63" t="s">
        <v>1126</v>
      </c>
      <c r="C1078" s="58">
        <v>20306</v>
      </c>
      <c r="D1078" s="62" t="s">
        <v>104</v>
      </c>
      <c r="E1078" s="57" t="s">
        <v>108</v>
      </c>
      <c r="F1078" s="59" t="s">
        <v>1980</v>
      </c>
      <c r="G1078" s="56" t="s">
        <v>1128</v>
      </c>
      <c r="H1078" s="60" t="s">
        <v>1129</v>
      </c>
      <c r="I1078" s="61">
        <f>692*1.1</f>
        <v>761.2</v>
      </c>
      <c r="J1078" s="61">
        <f t="shared" si="20"/>
        <v>761.2</v>
      </c>
      <c r="K1078" s="55" t="s">
        <v>66</v>
      </c>
    </row>
    <row r="1079" spans="2:11" ht="16.5">
      <c r="B1079" s="63" t="s">
        <v>1126</v>
      </c>
      <c r="C1079" s="58">
        <v>20306</v>
      </c>
      <c r="D1079" s="62" t="s">
        <v>104</v>
      </c>
      <c r="E1079" s="57" t="s">
        <v>112</v>
      </c>
      <c r="F1079" s="59" t="s">
        <v>1981</v>
      </c>
      <c r="G1079" s="56" t="s">
        <v>1128</v>
      </c>
      <c r="H1079" s="60" t="s">
        <v>1129</v>
      </c>
      <c r="I1079" s="61">
        <f>709*1.1</f>
        <v>779.9000000000001</v>
      </c>
      <c r="J1079" s="61">
        <f t="shared" si="20"/>
        <v>779.9000000000001</v>
      </c>
      <c r="K1079" s="55" t="s">
        <v>66</v>
      </c>
    </row>
    <row r="1080" spans="2:11" ht="16.5">
      <c r="B1080" s="63" t="s">
        <v>1126</v>
      </c>
      <c r="C1080" s="58">
        <v>20306</v>
      </c>
      <c r="D1080" s="62" t="s">
        <v>104</v>
      </c>
      <c r="E1080" s="57" t="s">
        <v>108</v>
      </c>
      <c r="F1080" s="59" t="s">
        <v>1982</v>
      </c>
      <c r="G1080" s="56" t="s">
        <v>1128</v>
      </c>
      <c r="H1080" s="60" t="s">
        <v>1129</v>
      </c>
      <c r="I1080" s="61">
        <f>1142*1.1</f>
        <v>1256.2</v>
      </c>
      <c r="J1080" s="61">
        <f t="shared" si="20"/>
        <v>1256.2</v>
      </c>
      <c r="K1080" s="55" t="s">
        <v>66</v>
      </c>
    </row>
    <row r="1081" spans="2:11" ht="16.5">
      <c r="B1081" s="63" t="s">
        <v>1126</v>
      </c>
      <c r="C1081" s="58">
        <v>20306</v>
      </c>
      <c r="D1081" s="62" t="s">
        <v>104</v>
      </c>
      <c r="E1081" s="57" t="s">
        <v>108</v>
      </c>
      <c r="F1081" s="59" t="s">
        <v>1983</v>
      </c>
      <c r="G1081" s="56" t="s">
        <v>1128</v>
      </c>
      <c r="H1081" s="60" t="s">
        <v>1129</v>
      </c>
      <c r="I1081" s="61">
        <v>2660</v>
      </c>
      <c r="J1081" s="61">
        <f t="shared" si="20"/>
        <v>2660</v>
      </c>
      <c r="K1081" s="55" t="s">
        <v>66</v>
      </c>
    </row>
    <row r="1082" spans="2:11" ht="16.5">
      <c r="B1082" s="63" t="s">
        <v>1126</v>
      </c>
      <c r="C1082" s="58">
        <v>20306</v>
      </c>
      <c r="D1082" s="62" t="s">
        <v>104</v>
      </c>
      <c r="E1082" s="57" t="s">
        <v>108</v>
      </c>
      <c r="F1082" s="59" t="s">
        <v>1984</v>
      </c>
      <c r="G1082" s="56" t="s">
        <v>1128</v>
      </c>
      <c r="H1082" s="60" t="s">
        <v>1129</v>
      </c>
      <c r="I1082" s="61">
        <f>4735*1.1</f>
        <v>5208.5</v>
      </c>
      <c r="J1082" s="61">
        <f t="shared" si="20"/>
        <v>5208.5</v>
      </c>
      <c r="K1082" s="55" t="s">
        <v>66</v>
      </c>
    </row>
    <row r="1083" spans="2:11" ht="25.5">
      <c r="B1083" s="63" t="s">
        <v>1126</v>
      </c>
      <c r="C1083" s="58">
        <v>20306</v>
      </c>
      <c r="D1083" s="62" t="s">
        <v>104</v>
      </c>
      <c r="E1083" s="57" t="s">
        <v>108</v>
      </c>
      <c r="F1083" s="59" t="s">
        <v>1985</v>
      </c>
      <c r="G1083" s="56" t="s">
        <v>1128</v>
      </c>
      <c r="H1083" s="60" t="s">
        <v>1129</v>
      </c>
      <c r="I1083" s="61">
        <f>15828*1.1</f>
        <v>17410.800000000003</v>
      </c>
      <c r="J1083" s="61">
        <f t="shared" si="20"/>
        <v>17410.800000000003</v>
      </c>
      <c r="K1083" s="55" t="s">
        <v>66</v>
      </c>
    </row>
    <row r="1084" spans="2:11" ht="25.5">
      <c r="B1084" s="63" t="s">
        <v>1126</v>
      </c>
      <c r="C1084" s="58">
        <v>20306</v>
      </c>
      <c r="D1084" s="62" t="s">
        <v>104</v>
      </c>
      <c r="E1084" s="57" t="s">
        <v>112</v>
      </c>
      <c r="F1084" s="59" t="s">
        <v>1986</v>
      </c>
      <c r="G1084" s="56" t="s">
        <v>1128</v>
      </c>
      <c r="H1084" s="60" t="s">
        <v>1129</v>
      </c>
      <c r="I1084" s="61">
        <v>592</v>
      </c>
      <c r="J1084" s="61">
        <f t="shared" si="20"/>
        <v>592</v>
      </c>
      <c r="K1084" s="55" t="s">
        <v>66</v>
      </c>
    </row>
    <row r="1085" spans="2:11" ht="25.5">
      <c r="B1085" s="63" t="s">
        <v>1126</v>
      </c>
      <c r="C1085" s="58">
        <v>20306</v>
      </c>
      <c r="D1085" s="62" t="s">
        <v>104</v>
      </c>
      <c r="E1085" s="57" t="s">
        <v>108</v>
      </c>
      <c r="F1085" s="59" t="s">
        <v>1987</v>
      </c>
      <c r="G1085" s="56" t="s">
        <v>1128</v>
      </c>
      <c r="H1085" s="60" t="s">
        <v>1129</v>
      </c>
      <c r="I1085" s="61">
        <v>988</v>
      </c>
      <c r="J1085" s="61">
        <f t="shared" si="20"/>
        <v>988</v>
      </c>
      <c r="K1085" s="55" t="s">
        <v>66</v>
      </c>
    </row>
    <row r="1086" spans="2:11" ht="25.5">
      <c r="B1086" s="63" t="s">
        <v>1126</v>
      </c>
      <c r="C1086" s="58">
        <v>20306</v>
      </c>
      <c r="D1086" s="62" t="s">
        <v>104</v>
      </c>
      <c r="E1086" s="57" t="s">
        <v>95</v>
      </c>
      <c r="F1086" s="59" t="s">
        <v>1988</v>
      </c>
      <c r="G1086" s="56" t="s">
        <v>1128</v>
      </c>
      <c r="H1086" s="60" t="s">
        <v>1129</v>
      </c>
      <c r="I1086" s="61">
        <v>2636</v>
      </c>
      <c r="J1086" s="61">
        <f t="shared" si="20"/>
        <v>2636</v>
      </c>
      <c r="K1086" s="55" t="s">
        <v>66</v>
      </c>
    </row>
    <row r="1087" spans="2:11" ht="25.5">
      <c r="B1087" s="63" t="s">
        <v>1126</v>
      </c>
      <c r="C1087" s="58">
        <v>20306</v>
      </c>
      <c r="D1087" s="62" t="s">
        <v>104</v>
      </c>
      <c r="E1087" s="57" t="s">
        <v>108</v>
      </c>
      <c r="F1087" s="59" t="s">
        <v>1989</v>
      </c>
      <c r="G1087" s="56" t="s">
        <v>1128</v>
      </c>
      <c r="H1087" s="60" t="s">
        <v>1129</v>
      </c>
      <c r="I1087" s="61">
        <v>3567</v>
      </c>
      <c r="J1087" s="61">
        <f t="shared" si="20"/>
        <v>3567</v>
      </c>
      <c r="K1087" s="55" t="s">
        <v>66</v>
      </c>
    </row>
    <row r="1088" spans="2:11" ht="25.5">
      <c r="B1088" s="63" t="s">
        <v>1126</v>
      </c>
      <c r="C1088" s="58">
        <v>20306</v>
      </c>
      <c r="D1088" s="62" t="s">
        <v>104</v>
      </c>
      <c r="E1088" s="57" t="s">
        <v>77</v>
      </c>
      <c r="F1088" s="59" t="s">
        <v>1990</v>
      </c>
      <c r="G1088" s="56" t="s">
        <v>1128</v>
      </c>
      <c r="H1088" s="60" t="s">
        <v>1129</v>
      </c>
      <c r="I1088" s="61">
        <v>397</v>
      </c>
      <c r="J1088" s="61">
        <f t="shared" si="20"/>
        <v>397</v>
      </c>
      <c r="K1088" s="55" t="s">
        <v>66</v>
      </c>
    </row>
    <row r="1089" spans="2:11" ht="25.5">
      <c r="B1089" s="63" t="s">
        <v>1126</v>
      </c>
      <c r="C1089" s="58">
        <v>20306</v>
      </c>
      <c r="D1089" s="62" t="s">
        <v>104</v>
      </c>
      <c r="E1089" s="57" t="s">
        <v>77</v>
      </c>
      <c r="F1089" s="59" t="s">
        <v>1991</v>
      </c>
      <c r="G1089" s="56" t="s">
        <v>1128</v>
      </c>
      <c r="H1089" s="60" t="s">
        <v>1129</v>
      </c>
      <c r="I1089" s="61">
        <f>2169*1.1</f>
        <v>2385.9</v>
      </c>
      <c r="J1089" s="61">
        <f t="shared" si="20"/>
        <v>2385.9</v>
      </c>
      <c r="K1089" s="55" t="s">
        <v>66</v>
      </c>
    </row>
    <row r="1090" spans="2:11" ht="25.5">
      <c r="B1090" s="63" t="s">
        <v>1126</v>
      </c>
      <c r="C1090" s="58">
        <v>20306</v>
      </c>
      <c r="D1090" s="62" t="s">
        <v>104</v>
      </c>
      <c r="E1090" s="57" t="s">
        <v>108</v>
      </c>
      <c r="F1090" s="59" t="s">
        <v>1992</v>
      </c>
      <c r="G1090" s="56" t="s">
        <v>1128</v>
      </c>
      <c r="H1090" s="60" t="s">
        <v>1129</v>
      </c>
      <c r="I1090" s="61">
        <v>2993</v>
      </c>
      <c r="J1090" s="61">
        <f t="shared" si="20"/>
        <v>2993</v>
      </c>
      <c r="K1090" s="55" t="s">
        <v>66</v>
      </c>
    </row>
    <row r="1091" spans="2:11" ht="25.5">
      <c r="B1091" s="63" t="s">
        <v>1126</v>
      </c>
      <c r="C1091" s="58">
        <v>20306</v>
      </c>
      <c r="D1091" s="62" t="s">
        <v>104</v>
      </c>
      <c r="E1091" s="57" t="s">
        <v>79</v>
      </c>
      <c r="F1091" s="59" t="s">
        <v>1993</v>
      </c>
      <c r="G1091" s="56" t="s">
        <v>1128</v>
      </c>
      <c r="H1091" s="60" t="s">
        <v>1129</v>
      </c>
      <c r="I1091" s="61">
        <v>4015</v>
      </c>
      <c r="J1091" s="61">
        <f t="shared" si="20"/>
        <v>4015</v>
      </c>
      <c r="K1091" s="55" t="s">
        <v>66</v>
      </c>
    </row>
    <row r="1092" spans="2:11" ht="25.5">
      <c r="B1092" s="63" t="s">
        <v>1126</v>
      </c>
      <c r="C1092" s="58">
        <v>20306</v>
      </c>
      <c r="D1092" s="62" t="s">
        <v>104</v>
      </c>
      <c r="E1092" s="57" t="s">
        <v>117</v>
      </c>
      <c r="F1092" s="59" t="s">
        <v>1994</v>
      </c>
      <c r="G1092" s="56" t="s">
        <v>1128</v>
      </c>
      <c r="H1092" s="60" t="s">
        <v>1129</v>
      </c>
      <c r="I1092" s="61">
        <f>7388*1.1</f>
        <v>8126.800000000001</v>
      </c>
      <c r="J1092" s="61">
        <f t="shared" si="20"/>
        <v>8126.800000000001</v>
      </c>
      <c r="K1092" s="55" t="s">
        <v>66</v>
      </c>
    </row>
    <row r="1093" spans="2:11" ht="25.5">
      <c r="B1093" s="63" t="s">
        <v>1126</v>
      </c>
      <c r="C1093" s="58">
        <v>20306</v>
      </c>
      <c r="D1093" s="62" t="s">
        <v>104</v>
      </c>
      <c r="E1093" s="57" t="s">
        <v>112</v>
      </c>
      <c r="F1093" s="59" t="s">
        <v>1995</v>
      </c>
      <c r="G1093" s="56" t="s">
        <v>1128</v>
      </c>
      <c r="H1093" s="60" t="s">
        <v>1129</v>
      </c>
      <c r="I1093" s="61">
        <v>9247</v>
      </c>
      <c r="J1093" s="61">
        <f t="shared" si="20"/>
        <v>9247</v>
      </c>
      <c r="K1093" s="55" t="s">
        <v>66</v>
      </c>
    </row>
    <row r="1094" spans="2:11" ht="25.5">
      <c r="B1094" s="63" t="s">
        <v>1126</v>
      </c>
      <c r="C1094" s="58">
        <v>20306</v>
      </c>
      <c r="D1094" s="62" t="s">
        <v>104</v>
      </c>
      <c r="E1094" s="57" t="s">
        <v>108</v>
      </c>
      <c r="F1094" s="59" t="s">
        <v>1996</v>
      </c>
      <c r="G1094" s="56" t="s">
        <v>1128</v>
      </c>
      <c r="H1094" s="60" t="s">
        <v>1129</v>
      </c>
      <c r="I1094" s="61">
        <f>10919*1.1</f>
        <v>12010.900000000001</v>
      </c>
      <c r="J1094" s="61">
        <f t="shared" si="20"/>
        <v>12010.900000000001</v>
      </c>
      <c r="K1094" s="55" t="s">
        <v>66</v>
      </c>
    </row>
    <row r="1095" spans="2:11" ht="25.5">
      <c r="B1095" s="63" t="s">
        <v>1126</v>
      </c>
      <c r="C1095" s="58">
        <v>20306</v>
      </c>
      <c r="D1095" s="62" t="s">
        <v>104</v>
      </c>
      <c r="E1095" s="57" t="s">
        <v>108</v>
      </c>
      <c r="F1095" s="59" t="s">
        <v>1997</v>
      </c>
      <c r="G1095" s="56" t="s">
        <v>1128</v>
      </c>
      <c r="H1095" s="60" t="s">
        <v>1129</v>
      </c>
      <c r="I1095" s="61">
        <v>19813</v>
      </c>
      <c r="J1095" s="61">
        <f t="shared" si="20"/>
        <v>19813</v>
      </c>
      <c r="K1095" s="55" t="s">
        <v>66</v>
      </c>
    </row>
    <row r="1096" spans="2:11" ht="25.5">
      <c r="B1096" s="63" t="s">
        <v>1126</v>
      </c>
      <c r="C1096" s="58">
        <v>20306</v>
      </c>
      <c r="D1096" s="62" t="s">
        <v>104</v>
      </c>
      <c r="E1096" s="57" t="s">
        <v>95</v>
      </c>
      <c r="F1096" s="59" t="s">
        <v>1998</v>
      </c>
      <c r="G1096" s="56" t="s">
        <v>1128</v>
      </c>
      <c r="H1096" s="60" t="s">
        <v>1129</v>
      </c>
      <c r="I1096" s="61">
        <f>25952*1.1</f>
        <v>28547.2</v>
      </c>
      <c r="J1096" s="61">
        <f t="shared" si="20"/>
        <v>28547.2</v>
      </c>
      <c r="K1096" s="55" t="s">
        <v>66</v>
      </c>
    </row>
    <row r="1097" spans="2:11" ht="51">
      <c r="B1097" s="63" t="s">
        <v>1126</v>
      </c>
      <c r="C1097" s="58">
        <v>20306</v>
      </c>
      <c r="D1097" s="62" t="s">
        <v>104</v>
      </c>
      <c r="E1097" s="57" t="s">
        <v>108</v>
      </c>
      <c r="F1097" s="59" t="s">
        <v>1999</v>
      </c>
      <c r="G1097" s="56" t="s">
        <v>1128</v>
      </c>
      <c r="H1097" s="60" t="s">
        <v>1129</v>
      </c>
      <c r="I1097" s="61">
        <f>34965*1.1</f>
        <v>38461.5</v>
      </c>
      <c r="J1097" s="61">
        <f t="shared" si="20"/>
        <v>38461.5</v>
      </c>
      <c r="K1097" s="55" t="s">
        <v>66</v>
      </c>
    </row>
    <row r="1098" spans="2:11" ht="38.25">
      <c r="B1098" s="63" t="s">
        <v>1126</v>
      </c>
      <c r="C1098" s="58">
        <v>20306</v>
      </c>
      <c r="D1098" s="62" t="s">
        <v>104</v>
      </c>
      <c r="E1098" s="57" t="s">
        <v>108</v>
      </c>
      <c r="F1098" s="59" t="s">
        <v>2000</v>
      </c>
      <c r="G1098" s="56" t="s">
        <v>1128</v>
      </c>
      <c r="H1098" s="60" t="s">
        <v>1129</v>
      </c>
      <c r="I1098" s="61">
        <v>3000</v>
      </c>
      <c r="J1098" s="61">
        <f t="shared" si="20"/>
        <v>3000</v>
      </c>
      <c r="K1098" s="55" t="s">
        <v>66</v>
      </c>
    </row>
    <row r="1099" spans="2:11" ht="51">
      <c r="B1099" s="63" t="s">
        <v>1126</v>
      </c>
      <c r="C1099" s="58">
        <v>20306</v>
      </c>
      <c r="D1099" s="62" t="s">
        <v>103</v>
      </c>
      <c r="E1099" s="57" t="s">
        <v>2001</v>
      </c>
      <c r="F1099" s="59" t="s">
        <v>2002</v>
      </c>
      <c r="G1099" s="56" t="s">
        <v>1128</v>
      </c>
      <c r="H1099" s="60" t="s">
        <v>1129</v>
      </c>
      <c r="I1099" s="61">
        <f>1863*1.1</f>
        <v>2049.3</v>
      </c>
      <c r="J1099" s="61">
        <f t="shared" si="20"/>
        <v>2049.3</v>
      </c>
      <c r="K1099" s="55" t="s">
        <v>66</v>
      </c>
    </row>
    <row r="1100" spans="2:11" ht="51">
      <c r="B1100" s="63" t="s">
        <v>1126</v>
      </c>
      <c r="C1100" s="58">
        <v>20306</v>
      </c>
      <c r="D1100" s="62" t="s">
        <v>104</v>
      </c>
      <c r="E1100" s="57" t="s">
        <v>108</v>
      </c>
      <c r="F1100" s="59" t="s">
        <v>2003</v>
      </c>
      <c r="G1100" s="56" t="s">
        <v>1128</v>
      </c>
      <c r="H1100" s="60" t="s">
        <v>1129</v>
      </c>
      <c r="I1100" s="61">
        <v>3500</v>
      </c>
      <c r="J1100" s="61">
        <f t="shared" si="20"/>
        <v>3500</v>
      </c>
      <c r="K1100" s="55" t="s">
        <v>66</v>
      </c>
    </row>
    <row r="1101" spans="2:11" ht="16.5">
      <c r="B1101" s="63" t="s">
        <v>1126</v>
      </c>
      <c r="C1101" s="58">
        <v>20306</v>
      </c>
      <c r="D1101" s="62" t="s">
        <v>104</v>
      </c>
      <c r="E1101" s="57" t="s">
        <v>108</v>
      </c>
      <c r="F1101" s="59" t="s">
        <v>2004</v>
      </c>
      <c r="G1101" s="56" t="s">
        <v>1128</v>
      </c>
      <c r="H1101" s="60" t="s">
        <v>1129</v>
      </c>
      <c r="I1101" s="61">
        <v>4000</v>
      </c>
      <c r="J1101" s="61">
        <f t="shared" si="20"/>
        <v>4000</v>
      </c>
      <c r="K1101" s="55" t="s">
        <v>66</v>
      </c>
    </row>
    <row r="1102" spans="2:11" ht="16.5">
      <c r="B1102" s="63" t="s">
        <v>1126</v>
      </c>
      <c r="C1102" s="58">
        <v>20306</v>
      </c>
      <c r="D1102" s="62" t="s">
        <v>2005</v>
      </c>
      <c r="E1102" s="57" t="s">
        <v>82</v>
      </c>
      <c r="F1102" s="59" t="s">
        <v>2006</v>
      </c>
      <c r="G1102" s="56" t="s">
        <v>1128</v>
      </c>
      <c r="H1102" s="60" t="s">
        <v>1129</v>
      </c>
      <c r="I1102" s="61">
        <v>3293</v>
      </c>
      <c r="J1102" s="61">
        <f t="shared" si="20"/>
        <v>3293</v>
      </c>
      <c r="K1102" s="55" t="s">
        <v>66</v>
      </c>
    </row>
    <row r="1103" spans="2:11" ht="16.5">
      <c r="B1103" s="63" t="s">
        <v>1126</v>
      </c>
      <c r="C1103" s="58">
        <v>20306</v>
      </c>
      <c r="D1103" s="62" t="s">
        <v>2005</v>
      </c>
      <c r="E1103" s="57" t="s">
        <v>82</v>
      </c>
      <c r="F1103" s="59" t="s">
        <v>2007</v>
      </c>
      <c r="G1103" s="56" t="s">
        <v>1128</v>
      </c>
      <c r="H1103" s="60" t="s">
        <v>1129</v>
      </c>
      <c r="I1103" s="61">
        <v>3284</v>
      </c>
      <c r="J1103" s="61">
        <f t="shared" si="20"/>
        <v>3284</v>
      </c>
      <c r="K1103" s="55" t="s">
        <v>66</v>
      </c>
    </row>
    <row r="1104" spans="2:11" ht="16.5">
      <c r="B1104" s="63" t="s">
        <v>1126</v>
      </c>
      <c r="C1104" s="58">
        <v>20306</v>
      </c>
      <c r="D1104" s="62" t="s">
        <v>2005</v>
      </c>
      <c r="E1104" s="57" t="s">
        <v>82</v>
      </c>
      <c r="F1104" s="59" t="s">
        <v>2008</v>
      </c>
      <c r="G1104" s="56" t="s">
        <v>1128</v>
      </c>
      <c r="H1104" s="60" t="s">
        <v>1129</v>
      </c>
      <c r="I1104" s="61">
        <v>3378</v>
      </c>
      <c r="J1104" s="61">
        <f t="shared" si="20"/>
        <v>3378</v>
      </c>
      <c r="K1104" s="55" t="s">
        <v>66</v>
      </c>
    </row>
    <row r="1105" spans="2:11" ht="16.5">
      <c r="B1105" s="63" t="s">
        <v>1126</v>
      </c>
      <c r="C1105" s="58">
        <v>20306</v>
      </c>
      <c r="D1105" s="62" t="s">
        <v>2005</v>
      </c>
      <c r="E1105" s="57" t="s">
        <v>82</v>
      </c>
      <c r="F1105" s="59" t="s">
        <v>2009</v>
      </c>
      <c r="G1105" s="56" t="s">
        <v>1128</v>
      </c>
      <c r="H1105" s="60" t="s">
        <v>1129</v>
      </c>
      <c r="I1105" s="61">
        <v>9593</v>
      </c>
      <c r="J1105" s="61">
        <f t="shared" si="20"/>
        <v>9593</v>
      </c>
      <c r="K1105" s="55" t="s">
        <v>66</v>
      </c>
    </row>
    <row r="1106" spans="2:11" ht="16.5">
      <c r="B1106" s="63" t="s">
        <v>1126</v>
      </c>
      <c r="C1106" s="58">
        <v>20306</v>
      </c>
      <c r="D1106" s="62" t="s">
        <v>2005</v>
      </c>
      <c r="E1106" s="57" t="s">
        <v>82</v>
      </c>
      <c r="F1106" s="59" t="s">
        <v>2010</v>
      </c>
      <c r="G1106" s="56" t="s">
        <v>1128</v>
      </c>
      <c r="H1106" s="60" t="s">
        <v>1129</v>
      </c>
      <c r="I1106" s="61">
        <v>10637</v>
      </c>
      <c r="J1106" s="61">
        <f t="shared" si="20"/>
        <v>10637</v>
      </c>
      <c r="K1106" s="55" t="s">
        <v>66</v>
      </c>
    </row>
    <row r="1107" spans="2:11" ht="38.25">
      <c r="B1107" s="63" t="s">
        <v>1126</v>
      </c>
      <c r="C1107" s="58">
        <v>20306</v>
      </c>
      <c r="D1107" s="62" t="s">
        <v>2005</v>
      </c>
      <c r="E1107" s="57" t="s">
        <v>82</v>
      </c>
      <c r="F1107" s="59" t="s">
        <v>2011</v>
      </c>
      <c r="G1107" s="56" t="s">
        <v>1128</v>
      </c>
      <c r="H1107" s="60" t="s">
        <v>1129</v>
      </c>
      <c r="I1107" s="61">
        <v>76912</v>
      </c>
      <c r="J1107" s="61">
        <f t="shared" si="20"/>
        <v>76912</v>
      </c>
      <c r="K1107" s="55" t="s">
        <v>66</v>
      </c>
    </row>
    <row r="1108" spans="2:11" ht="25.5">
      <c r="B1108" s="63" t="s">
        <v>1126</v>
      </c>
      <c r="C1108" s="58">
        <v>20306</v>
      </c>
      <c r="D1108" s="62" t="s">
        <v>2005</v>
      </c>
      <c r="E1108" s="57" t="s">
        <v>82</v>
      </c>
      <c r="F1108" s="59" t="s">
        <v>2012</v>
      </c>
      <c r="G1108" s="56" t="s">
        <v>1128</v>
      </c>
      <c r="H1108" s="60" t="s">
        <v>1129</v>
      </c>
      <c r="I1108" s="61">
        <v>2702</v>
      </c>
      <c r="J1108" s="61">
        <f t="shared" si="20"/>
        <v>2702</v>
      </c>
      <c r="K1108" s="55" t="s">
        <v>66</v>
      </c>
    </row>
    <row r="1109" spans="2:11" ht="25.5">
      <c r="B1109" s="63" t="s">
        <v>1126</v>
      </c>
      <c r="C1109" s="58">
        <v>20306</v>
      </c>
      <c r="D1109" s="62" t="s">
        <v>2005</v>
      </c>
      <c r="E1109" s="57" t="s">
        <v>82</v>
      </c>
      <c r="F1109" s="59" t="s">
        <v>2013</v>
      </c>
      <c r="G1109" s="56" t="s">
        <v>1128</v>
      </c>
      <c r="H1109" s="60" t="s">
        <v>1129</v>
      </c>
      <c r="I1109" s="61">
        <v>2172</v>
      </c>
      <c r="J1109" s="61">
        <f t="shared" si="20"/>
        <v>2172</v>
      </c>
      <c r="K1109" s="55" t="s">
        <v>66</v>
      </c>
    </row>
    <row r="1110" spans="2:11" ht="25.5">
      <c r="B1110" s="63" t="s">
        <v>1126</v>
      </c>
      <c r="C1110" s="58">
        <v>20306</v>
      </c>
      <c r="D1110" s="62" t="s">
        <v>2005</v>
      </c>
      <c r="E1110" s="57" t="s">
        <v>82</v>
      </c>
      <c r="F1110" s="59" t="s">
        <v>2014</v>
      </c>
      <c r="G1110" s="56" t="s">
        <v>1128</v>
      </c>
      <c r="H1110" s="60" t="s">
        <v>1129</v>
      </c>
      <c r="I1110" s="61">
        <v>5547</v>
      </c>
      <c r="J1110" s="61">
        <f t="shared" si="20"/>
        <v>5547</v>
      </c>
      <c r="K1110" s="55" t="s">
        <v>66</v>
      </c>
    </row>
    <row r="1111" spans="2:11" ht="25.5">
      <c r="B1111" s="63" t="s">
        <v>1126</v>
      </c>
      <c r="C1111" s="58">
        <v>20306</v>
      </c>
      <c r="D1111" s="62" t="s">
        <v>2005</v>
      </c>
      <c r="E1111" s="57" t="s">
        <v>82</v>
      </c>
      <c r="F1111" s="59" t="s">
        <v>2015</v>
      </c>
      <c r="G1111" s="56" t="s">
        <v>1128</v>
      </c>
      <c r="H1111" s="60" t="s">
        <v>1129</v>
      </c>
      <c r="I1111" s="61">
        <v>8508</v>
      </c>
      <c r="J1111" s="61">
        <f t="shared" si="20"/>
        <v>8508</v>
      </c>
      <c r="K1111" s="55" t="s">
        <v>66</v>
      </c>
    </row>
    <row r="1112" spans="2:11" ht="38.25">
      <c r="B1112" s="63" t="s">
        <v>1126</v>
      </c>
      <c r="C1112" s="58">
        <v>20306</v>
      </c>
      <c r="D1112" s="62" t="s">
        <v>2005</v>
      </c>
      <c r="E1112" s="57" t="s">
        <v>82</v>
      </c>
      <c r="F1112" s="59" t="s">
        <v>2016</v>
      </c>
      <c r="G1112" s="56" t="s">
        <v>1128</v>
      </c>
      <c r="H1112" s="60" t="s">
        <v>1129</v>
      </c>
      <c r="I1112" s="61">
        <v>21399</v>
      </c>
      <c r="J1112" s="61">
        <f t="shared" si="20"/>
        <v>21399</v>
      </c>
      <c r="K1112" s="55" t="s">
        <v>66</v>
      </c>
    </row>
    <row r="1113" spans="2:11" ht="38.25">
      <c r="B1113" s="63" t="s">
        <v>1126</v>
      </c>
      <c r="C1113" s="58">
        <v>20306</v>
      </c>
      <c r="D1113" s="62" t="s">
        <v>2005</v>
      </c>
      <c r="E1113" s="57" t="s">
        <v>82</v>
      </c>
      <c r="F1113" s="59" t="s">
        <v>2017</v>
      </c>
      <c r="G1113" s="56" t="s">
        <v>1128</v>
      </c>
      <c r="H1113" s="60" t="s">
        <v>1129</v>
      </c>
      <c r="I1113" s="61">
        <v>6102</v>
      </c>
      <c r="J1113" s="61">
        <f t="shared" si="20"/>
        <v>6102</v>
      </c>
      <c r="K1113" s="55" t="s">
        <v>66</v>
      </c>
    </row>
    <row r="1114" spans="2:11" ht="38.25">
      <c r="B1114" s="63" t="s">
        <v>1126</v>
      </c>
      <c r="C1114" s="58">
        <v>20306</v>
      </c>
      <c r="D1114" s="62" t="s">
        <v>2005</v>
      </c>
      <c r="E1114" s="57" t="s">
        <v>82</v>
      </c>
      <c r="F1114" s="59" t="s">
        <v>2018</v>
      </c>
      <c r="G1114" s="56" t="s">
        <v>1128</v>
      </c>
      <c r="H1114" s="60" t="s">
        <v>1129</v>
      </c>
      <c r="I1114" s="61">
        <v>10319</v>
      </c>
      <c r="J1114" s="61">
        <f t="shared" si="20"/>
        <v>10319</v>
      </c>
      <c r="K1114" s="55" t="s">
        <v>66</v>
      </c>
    </row>
    <row r="1115" spans="2:11" ht="38.25">
      <c r="B1115" s="63" t="s">
        <v>1126</v>
      </c>
      <c r="C1115" s="58">
        <v>20306</v>
      </c>
      <c r="D1115" s="62" t="s">
        <v>2005</v>
      </c>
      <c r="E1115" s="57" t="s">
        <v>82</v>
      </c>
      <c r="F1115" s="59" t="s">
        <v>2019</v>
      </c>
      <c r="G1115" s="56" t="s">
        <v>1128</v>
      </c>
      <c r="H1115" s="60" t="s">
        <v>1129</v>
      </c>
      <c r="I1115" s="61">
        <v>10165</v>
      </c>
      <c r="J1115" s="61">
        <f t="shared" si="20"/>
        <v>10165</v>
      </c>
      <c r="K1115" s="55" t="s">
        <v>66</v>
      </c>
    </row>
    <row r="1116" spans="2:11" ht="38.25">
      <c r="B1116" s="63" t="s">
        <v>1126</v>
      </c>
      <c r="C1116" s="58">
        <v>20306</v>
      </c>
      <c r="D1116" s="62" t="s">
        <v>2005</v>
      </c>
      <c r="E1116" s="57" t="s">
        <v>82</v>
      </c>
      <c r="F1116" s="59" t="s">
        <v>2020</v>
      </c>
      <c r="G1116" s="56" t="s">
        <v>1128</v>
      </c>
      <c r="H1116" s="60" t="s">
        <v>1129</v>
      </c>
      <c r="I1116" s="61">
        <v>26987</v>
      </c>
      <c r="J1116" s="61">
        <f t="shared" si="20"/>
        <v>26987</v>
      </c>
      <c r="K1116" s="55" t="s">
        <v>66</v>
      </c>
    </row>
    <row r="1117" spans="2:11" ht="38.25">
      <c r="B1117" s="63" t="s">
        <v>1126</v>
      </c>
      <c r="C1117" s="58">
        <v>20306</v>
      </c>
      <c r="D1117" s="62" t="s">
        <v>2005</v>
      </c>
      <c r="E1117" s="57" t="s">
        <v>82</v>
      </c>
      <c r="F1117" s="59" t="s">
        <v>2021</v>
      </c>
      <c r="G1117" s="56" t="s">
        <v>1128</v>
      </c>
      <c r="H1117" s="60" t="s">
        <v>1129</v>
      </c>
      <c r="I1117" s="61">
        <v>35675</v>
      </c>
      <c r="J1117" s="61">
        <f t="shared" si="20"/>
        <v>35675</v>
      </c>
      <c r="K1117" s="55" t="s">
        <v>66</v>
      </c>
    </row>
    <row r="1118" spans="2:11" ht="25.5">
      <c r="B1118" s="63" t="s">
        <v>1126</v>
      </c>
      <c r="C1118" s="58">
        <v>20306</v>
      </c>
      <c r="D1118" s="62" t="s">
        <v>2005</v>
      </c>
      <c r="E1118" s="57" t="s">
        <v>82</v>
      </c>
      <c r="F1118" s="59" t="s">
        <v>2022</v>
      </c>
      <c r="G1118" s="56" t="s">
        <v>1128</v>
      </c>
      <c r="H1118" s="60" t="s">
        <v>1129</v>
      </c>
      <c r="I1118" s="61">
        <v>30503</v>
      </c>
      <c r="J1118" s="61">
        <f aca="true" t="shared" si="21" ref="J1118:J1181">H1118*I1118</f>
        <v>30503</v>
      </c>
      <c r="K1118" s="55" t="s">
        <v>66</v>
      </c>
    </row>
    <row r="1119" spans="2:11" ht="25.5">
      <c r="B1119" s="63" t="s">
        <v>1126</v>
      </c>
      <c r="C1119" s="58">
        <v>20306</v>
      </c>
      <c r="D1119" s="62" t="s">
        <v>2005</v>
      </c>
      <c r="E1119" s="57" t="s">
        <v>82</v>
      </c>
      <c r="F1119" s="59" t="s">
        <v>2023</v>
      </c>
      <c r="G1119" s="56" t="s">
        <v>1128</v>
      </c>
      <c r="H1119" s="60" t="s">
        <v>1129</v>
      </c>
      <c r="I1119" s="61">
        <v>3293</v>
      </c>
      <c r="J1119" s="61">
        <f t="shared" si="21"/>
        <v>3293</v>
      </c>
      <c r="K1119" s="55" t="s">
        <v>66</v>
      </c>
    </row>
    <row r="1120" spans="2:11" ht="25.5">
      <c r="B1120" s="63" t="s">
        <v>1126</v>
      </c>
      <c r="C1120" s="58">
        <v>20306</v>
      </c>
      <c r="D1120" s="62" t="s">
        <v>2005</v>
      </c>
      <c r="E1120" s="57" t="s">
        <v>82</v>
      </c>
      <c r="F1120" s="59" t="s">
        <v>2024</v>
      </c>
      <c r="G1120" s="56" t="s">
        <v>1128</v>
      </c>
      <c r="H1120" s="60" t="s">
        <v>1129</v>
      </c>
      <c r="I1120" s="61">
        <v>3285</v>
      </c>
      <c r="J1120" s="61">
        <f t="shared" si="21"/>
        <v>3285</v>
      </c>
      <c r="K1120" s="55" t="s">
        <v>66</v>
      </c>
    </row>
    <row r="1121" spans="2:11" ht="25.5">
      <c r="B1121" s="63" t="s">
        <v>1126</v>
      </c>
      <c r="C1121" s="58">
        <v>20306</v>
      </c>
      <c r="D1121" s="62" t="s">
        <v>2005</v>
      </c>
      <c r="E1121" s="57" t="s">
        <v>82</v>
      </c>
      <c r="F1121" s="59" t="s">
        <v>2025</v>
      </c>
      <c r="G1121" s="56" t="s">
        <v>1128</v>
      </c>
      <c r="H1121" s="60" t="s">
        <v>1129</v>
      </c>
      <c r="I1121" s="61">
        <v>3378</v>
      </c>
      <c r="J1121" s="61">
        <f t="shared" si="21"/>
        <v>3378</v>
      </c>
      <c r="K1121" s="55" t="s">
        <v>66</v>
      </c>
    </row>
    <row r="1122" spans="2:11" ht="25.5">
      <c r="B1122" s="63" t="s">
        <v>1126</v>
      </c>
      <c r="C1122" s="58">
        <v>20306</v>
      </c>
      <c r="D1122" s="62" t="s">
        <v>2005</v>
      </c>
      <c r="E1122" s="57" t="s">
        <v>82</v>
      </c>
      <c r="F1122" s="59" t="s">
        <v>2026</v>
      </c>
      <c r="G1122" s="56" t="s">
        <v>1128</v>
      </c>
      <c r="H1122" s="60" t="s">
        <v>1129</v>
      </c>
      <c r="I1122" s="61">
        <v>9593</v>
      </c>
      <c r="J1122" s="61">
        <f t="shared" si="21"/>
        <v>9593</v>
      </c>
      <c r="K1122" s="55" t="s">
        <v>66</v>
      </c>
    </row>
    <row r="1123" spans="2:11" ht="25.5">
      <c r="B1123" s="63" t="s">
        <v>1126</v>
      </c>
      <c r="C1123" s="58">
        <v>20306</v>
      </c>
      <c r="D1123" s="62" t="s">
        <v>2005</v>
      </c>
      <c r="E1123" s="57" t="s">
        <v>82</v>
      </c>
      <c r="F1123" s="59" t="s">
        <v>2027</v>
      </c>
      <c r="G1123" s="56" t="s">
        <v>1128</v>
      </c>
      <c r="H1123" s="60" t="s">
        <v>1129</v>
      </c>
      <c r="I1123" s="61">
        <v>10637</v>
      </c>
      <c r="J1123" s="61">
        <f t="shared" si="21"/>
        <v>10637</v>
      </c>
      <c r="K1123" s="55" t="s">
        <v>66</v>
      </c>
    </row>
    <row r="1124" spans="2:11" ht="25.5">
      <c r="B1124" s="63" t="s">
        <v>1126</v>
      </c>
      <c r="C1124" s="58">
        <v>20306</v>
      </c>
      <c r="D1124" s="62" t="s">
        <v>2005</v>
      </c>
      <c r="E1124" s="57" t="s">
        <v>82</v>
      </c>
      <c r="F1124" s="59" t="s">
        <v>2028</v>
      </c>
      <c r="G1124" s="56" t="s">
        <v>1128</v>
      </c>
      <c r="H1124" s="60" t="s">
        <v>1129</v>
      </c>
      <c r="I1124" s="61">
        <v>76912</v>
      </c>
      <c r="J1124" s="61">
        <f t="shared" si="21"/>
        <v>76912</v>
      </c>
      <c r="K1124" s="55" t="s">
        <v>66</v>
      </c>
    </row>
    <row r="1125" spans="2:11" ht="25.5">
      <c r="B1125" s="63" t="s">
        <v>1126</v>
      </c>
      <c r="C1125" s="58">
        <v>20306</v>
      </c>
      <c r="D1125" s="62" t="s">
        <v>2005</v>
      </c>
      <c r="E1125" s="57" t="s">
        <v>82</v>
      </c>
      <c r="F1125" s="59" t="s">
        <v>2029</v>
      </c>
      <c r="G1125" s="56" t="s">
        <v>1128</v>
      </c>
      <c r="H1125" s="60" t="s">
        <v>1129</v>
      </c>
      <c r="I1125" s="61">
        <v>153840</v>
      </c>
      <c r="J1125" s="61">
        <f t="shared" si="21"/>
        <v>153840</v>
      </c>
      <c r="K1125" s="55" t="s">
        <v>66</v>
      </c>
    </row>
    <row r="1126" spans="2:11" ht="25.5">
      <c r="B1126" s="63" t="s">
        <v>1126</v>
      </c>
      <c r="C1126" s="58">
        <v>20306</v>
      </c>
      <c r="D1126" s="62" t="s">
        <v>2005</v>
      </c>
      <c r="E1126" s="57" t="s">
        <v>82</v>
      </c>
      <c r="F1126" s="59" t="s">
        <v>2030</v>
      </c>
      <c r="G1126" s="56" t="s">
        <v>1128</v>
      </c>
      <c r="H1126" s="60" t="s">
        <v>1129</v>
      </c>
      <c r="I1126" s="61">
        <v>8724</v>
      </c>
      <c r="J1126" s="61">
        <f t="shared" si="21"/>
        <v>8724</v>
      </c>
      <c r="K1126" s="55" t="s">
        <v>66</v>
      </c>
    </row>
    <row r="1127" spans="2:11" ht="25.5">
      <c r="B1127" s="63" t="s">
        <v>1126</v>
      </c>
      <c r="C1127" s="58">
        <v>20306</v>
      </c>
      <c r="D1127" s="62" t="s">
        <v>2005</v>
      </c>
      <c r="E1127" s="57" t="s">
        <v>82</v>
      </c>
      <c r="F1127" s="59" t="s">
        <v>2031</v>
      </c>
      <c r="G1127" s="56" t="s">
        <v>1128</v>
      </c>
      <c r="H1127" s="60" t="s">
        <v>1129</v>
      </c>
      <c r="I1127" s="61">
        <v>9746</v>
      </c>
      <c r="J1127" s="61">
        <f t="shared" si="21"/>
        <v>9746</v>
      </c>
      <c r="K1127" s="55" t="s">
        <v>66</v>
      </c>
    </row>
    <row r="1128" spans="2:11" ht="25.5">
      <c r="B1128" s="63" t="s">
        <v>1126</v>
      </c>
      <c r="C1128" s="58">
        <v>20306</v>
      </c>
      <c r="D1128" s="62" t="s">
        <v>2005</v>
      </c>
      <c r="E1128" s="57" t="s">
        <v>82</v>
      </c>
      <c r="F1128" s="59" t="s">
        <v>2032</v>
      </c>
      <c r="G1128" s="56" t="s">
        <v>1128</v>
      </c>
      <c r="H1128" s="60" t="s">
        <v>1129</v>
      </c>
      <c r="I1128" s="61">
        <v>28945</v>
      </c>
      <c r="J1128" s="61">
        <f t="shared" si="21"/>
        <v>28945</v>
      </c>
      <c r="K1128" s="55" t="s">
        <v>66</v>
      </c>
    </row>
    <row r="1129" spans="2:11" ht="25.5">
      <c r="B1129" s="63" t="s">
        <v>1126</v>
      </c>
      <c r="C1129" s="58">
        <v>20306</v>
      </c>
      <c r="D1129" s="62" t="s">
        <v>2005</v>
      </c>
      <c r="E1129" s="57" t="s">
        <v>82</v>
      </c>
      <c r="F1129" s="59" t="s">
        <v>2033</v>
      </c>
      <c r="G1129" s="56" t="s">
        <v>1128</v>
      </c>
      <c r="H1129" s="60" t="s">
        <v>1129</v>
      </c>
      <c r="I1129" s="61">
        <v>55141</v>
      </c>
      <c r="J1129" s="61">
        <f t="shared" si="21"/>
        <v>55141</v>
      </c>
      <c r="K1129" s="55" t="s">
        <v>66</v>
      </c>
    </row>
    <row r="1130" spans="2:11" ht="25.5">
      <c r="B1130" s="63" t="s">
        <v>1126</v>
      </c>
      <c r="C1130" s="58">
        <v>20306</v>
      </c>
      <c r="D1130" s="62" t="s">
        <v>104</v>
      </c>
      <c r="E1130" s="57" t="s">
        <v>1076</v>
      </c>
      <c r="F1130" s="59" t="s">
        <v>2034</v>
      </c>
      <c r="G1130" s="56" t="s">
        <v>1128</v>
      </c>
      <c r="H1130" s="60" t="s">
        <v>1129</v>
      </c>
      <c r="I1130" s="61">
        <v>8493</v>
      </c>
      <c r="J1130" s="61">
        <f t="shared" si="21"/>
        <v>8493</v>
      </c>
      <c r="K1130" s="55" t="s">
        <v>66</v>
      </c>
    </row>
    <row r="1131" spans="2:11" ht="25.5">
      <c r="B1131" s="63" t="s">
        <v>1126</v>
      </c>
      <c r="C1131" s="58">
        <v>20306</v>
      </c>
      <c r="D1131" s="62" t="s">
        <v>104</v>
      </c>
      <c r="E1131" s="57" t="s">
        <v>1076</v>
      </c>
      <c r="F1131" s="59" t="s">
        <v>2035</v>
      </c>
      <c r="G1131" s="56" t="s">
        <v>1128</v>
      </c>
      <c r="H1131" s="60" t="s">
        <v>1129</v>
      </c>
      <c r="I1131" s="61">
        <v>8497</v>
      </c>
      <c r="J1131" s="61">
        <f t="shared" si="21"/>
        <v>8497</v>
      </c>
      <c r="K1131" s="55" t="s">
        <v>66</v>
      </c>
    </row>
    <row r="1132" spans="2:11" ht="25.5">
      <c r="B1132" s="63" t="s">
        <v>1126</v>
      </c>
      <c r="C1132" s="58">
        <v>20306</v>
      </c>
      <c r="D1132" s="62" t="s">
        <v>104</v>
      </c>
      <c r="E1132" s="57" t="s">
        <v>1076</v>
      </c>
      <c r="F1132" s="59" t="s">
        <v>2036</v>
      </c>
      <c r="G1132" s="56" t="s">
        <v>1128</v>
      </c>
      <c r="H1132" s="60" t="s">
        <v>1129</v>
      </c>
      <c r="I1132" s="61">
        <v>12256</v>
      </c>
      <c r="J1132" s="61">
        <f t="shared" si="21"/>
        <v>12256</v>
      </c>
      <c r="K1132" s="55" t="s">
        <v>66</v>
      </c>
    </row>
    <row r="1133" spans="2:11" ht="25.5">
      <c r="B1133" s="63" t="s">
        <v>1126</v>
      </c>
      <c r="C1133" s="58">
        <v>20306</v>
      </c>
      <c r="D1133" s="62" t="s">
        <v>104</v>
      </c>
      <c r="E1133" s="57" t="s">
        <v>1076</v>
      </c>
      <c r="F1133" s="59" t="s">
        <v>2037</v>
      </c>
      <c r="G1133" s="56" t="s">
        <v>1128</v>
      </c>
      <c r="H1133" s="60" t="s">
        <v>1129</v>
      </c>
      <c r="I1133" s="61">
        <v>12259</v>
      </c>
      <c r="J1133" s="61">
        <f t="shared" si="21"/>
        <v>12259</v>
      </c>
      <c r="K1133" s="55" t="s">
        <v>66</v>
      </c>
    </row>
    <row r="1134" spans="2:11" ht="25.5">
      <c r="B1134" s="63" t="s">
        <v>1126</v>
      </c>
      <c r="C1134" s="58">
        <v>20306</v>
      </c>
      <c r="D1134" s="62" t="s">
        <v>104</v>
      </c>
      <c r="E1134" s="57" t="s">
        <v>1076</v>
      </c>
      <c r="F1134" s="59" t="s">
        <v>2038</v>
      </c>
      <c r="G1134" s="56" t="s">
        <v>1128</v>
      </c>
      <c r="H1134" s="60" t="s">
        <v>1129</v>
      </c>
      <c r="I1134" s="61">
        <v>12494</v>
      </c>
      <c r="J1134" s="61">
        <f t="shared" si="21"/>
        <v>12494</v>
      </c>
      <c r="K1134" s="55" t="s">
        <v>66</v>
      </c>
    </row>
    <row r="1135" spans="2:11" ht="25.5">
      <c r="B1135" s="63" t="s">
        <v>1126</v>
      </c>
      <c r="C1135" s="58">
        <v>20306</v>
      </c>
      <c r="D1135" s="62" t="s">
        <v>104</v>
      </c>
      <c r="E1135" s="57" t="s">
        <v>1076</v>
      </c>
      <c r="F1135" s="59" t="s">
        <v>2039</v>
      </c>
      <c r="G1135" s="56" t="s">
        <v>1128</v>
      </c>
      <c r="H1135" s="60" t="s">
        <v>1129</v>
      </c>
      <c r="I1135" s="61">
        <v>12496</v>
      </c>
      <c r="J1135" s="61">
        <f t="shared" si="21"/>
        <v>12496</v>
      </c>
      <c r="K1135" s="55" t="s">
        <v>66</v>
      </c>
    </row>
    <row r="1136" spans="2:11" ht="25.5">
      <c r="B1136" s="63" t="s">
        <v>1126</v>
      </c>
      <c r="C1136" s="58">
        <v>20306</v>
      </c>
      <c r="D1136" s="62" t="s">
        <v>104</v>
      </c>
      <c r="E1136" s="57" t="s">
        <v>1076</v>
      </c>
      <c r="F1136" s="59" t="s">
        <v>2040</v>
      </c>
      <c r="G1136" s="56" t="s">
        <v>1128</v>
      </c>
      <c r="H1136" s="60" t="s">
        <v>1129</v>
      </c>
      <c r="I1136" s="61">
        <v>25842</v>
      </c>
      <c r="J1136" s="61">
        <f t="shared" si="21"/>
        <v>25842</v>
      </c>
      <c r="K1136" s="55" t="s">
        <v>66</v>
      </c>
    </row>
    <row r="1137" spans="2:11" ht="25.5">
      <c r="B1137" s="63" t="s">
        <v>1126</v>
      </c>
      <c r="C1137" s="58">
        <v>20306</v>
      </c>
      <c r="D1137" s="62" t="s">
        <v>104</v>
      </c>
      <c r="E1137" s="57" t="s">
        <v>1076</v>
      </c>
      <c r="F1137" s="59" t="s">
        <v>2041</v>
      </c>
      <c r="G1137" s="56" t="s">
        <v>1128</v>
      </c>
      <c r="H1137" s="60" t="s">
        <v>1129</v>
      </c>
      <c r="I1137" s="61">
        <v>25848</v>
      </c>
      <c r="J1137" s="61">
        <f t="shared" si="21"/>
        <v>25848</v>
      </c>
      <c r="K1137" s="55" t="s">
        <v>66</v>
      </c>
    </row>
    <row r="1138" spans="2:11" ht="25.5">
      <c r="B1138" s="63" t="s">
        <v>1126</v>
      </c>
      <c r="C1138" s="58">
        <v>20306</v>
      </c>
      <c r="D1138" s="62" t="s">
        <v>104</v>
      </c>
      <c r="E1138" s="57" t="s">
        <v>1076</v>
      </c>
      <c r="F1138" s="59" t="s">
        <v>2042</v>
      </c>
      <c r="G1138" s="56" t="s">
        <v>1128</v>
      </c>
      <c r="H1138" s="60" t="s">
        <v>1129</v>
      </c>
      <c r="I1138" s="61">
        <v>43821</v>
      </c>
      <c r="J1138" s="61">
        <f t="shared" si="21"/>
        <v>43821</v>
      </c>
      <c r="K1138" s="55" t="s">
        <v>66</v>
      </c>
    </row>
    <row r="1139" spans="2:11" ht="25.5">
      <c r="B1139" s="63" t="s">
        <v>1126</v>
      </c>
      <c r="C1139" s="58">
        <v>20306</v>
      </c>
      <c r="D1139" s="62" t="s">
        <v>104</v>
      </c>
      <c r="E1139" s="57" t="s">
        <v>1076</v>
      </c>
      <c r="F1139" s="59" t="s">
        <v>2043</v>
      </c>
      <c r="G1139" s="56" t="s">
        <v>1128</v>
      </c>
      <c r="H1139" s="60" t="s">
        <v>1129</v>
      </c>
      <c r="I1139" s="61">
        <v>43824</v>
      </c>
      <c r="J1139" s="61">
        <f t="shared" si="21"/>
        <v>43824</v>
      </c>
      <c r="K1139" s="55" t="s">
        <v>66</v>
      </c>
    </row>
    <row r="1140" spans="2:11" ht="25.5">
      <c r="B1140" s="63" t="s">
        <v>1126</v>
      </c>
      <c r="C1140" s="58">
        <v>20306</v>
      </c>
      <c r="D1140" s="62" t="s">
        <v>104</v>
      </c>
      <c r="E1140" s="57" t="s">
        <v>1076</v>
      </c>
      <c r="F1140" s="59" t="s">
        <v>2044</v>
      </c>
      <c r="G1140" s="56" t="s">
        <v>1128</v>
      </c>
      <c r="H1140" s="60" t="s">
        <v>1129</v>
      </c>
      <c r="I1140" s="61">
        <v>8499</v>
      </c>
      <c r="J1140" s="61">
        <f t="shared" si="21"/>
        <v>8499</v>
      </c>
      <c r="K1140" s="55" t="s">
        <v>66</v>
      </c>
    </row>
    <row r="1141" spans="2:11" ht="25.5">
      <c r="B1141" s="63" t="s">
        <v>1126</v>
      </c>
      <c r="C1141" s="58">
        <v>20306</v>
      </c>
      <c r="D1141" s="62" t="s">
        <v>104</v>
      </c>
      <c r="E1141" s="57" t="s">
        <v>1076</v>
      </c>
      <c r="F1141" s="59" t="s">
        <v>2045</v>
      </c>
      <c r="G1141" s="56" t="s">
        <v>1128</v>
      </c>
      <c r="H1141" s="60" t="s">
        <v>1129</v>
      </c>
      <c r="I1141" s="61">
        <v>8510</v>
      </c>
      <c r="J1141" s="61">
        <f t="shared" si="21"/>
        <v>8510</v>
      </c>
      <c r="K1141" s="55" t="s">
        <v>66</v>
      </c>
    </row>
    <row r="1142" spans="2:11" ht="25.5">
      <c r="B1142" s="63" t="s">
        <v>1126</v>
      </c>
      <c r="C1142" s="58">
        <v>20306</v>
      </c>
      <c r="D1142" s="62" t="s">
        <v>104</v>
      </c>
      <c r="E1142" s="57" t="s">
        <v>1076</v>
      </c>
      <c r="F1142" s="59" t="s">
        <v>2046</v>
      </c>
      <c r="G1142" s="56" t="s">
        <v>1128</v>
      </c>
      <c r="H1142" s="60" t="s">
        <v>1129</v>
      </c>
      <c r="I1142" s="61">
        <v>12208</v>
      </c>
      <c r="J1142" s="61">
        <f t="shared" si="21"/>
        <v>12208</v>
      </c>
      <c r="K1142" s="55" t="s">
        <v>66</v>
      </c>
    </row>
    <row r="1143" spans="2:11" ht="25.5">
      <c r="B1143" s="63" t="s">
        <v>1126</v>
      </c>
      <c r="C1143" s="58">
        <v>20306</v>
      </c>
      <c r="D1143" s="62" t="s">
        <v>104</v>
      </c>
      <c r="E1143" s="57" t="s">
        <v>1076</v>
      </c>
      <c r="F1143" s="59" t="s">
        <v>2047</v>
      </c>
      <c r="G1143" s="56" t="s">
        <v>1128</v>
      </c>
      <c r="H1143" s="60" t="s">
        <v>1129</v>
      </c>
      <c r="I1143" s="61">
        <v>13060</v>
      </c>
      <c r="J1143" s="61">
        <f t="shared" si="21"/>
        <v>13060</v>
      </c>
      <c r="K1143" s="55" t="s">
        <v>66</v>
      </c>
    </row>
    <row r="1144" spans="2:11" ht="25.5">
      <c r="B1144" s="63" t="s">
        <v>1126</v>
      </c>
      <c r="C1144" s="58">
        <v>20306</v>
      </c>
      <c r="D1144" s="62" t="s">
        <v>104</v>
      </c>
      <c r="E1144" s="57" t="s">
        <v>1076</v>
      </c>
      <c r="F1144" s="59" t="s">
        <v>2048</v>
      </c>
      <c r="G1144" s="56" t="s">
        <v>1128</v>
      </c>
      <c r="H1144" s="60" t="s">
        <v>1129</v>
      </c>
      <c r="I1144" s="61">
        <v>13051</v>
      </c>
      <c r="J1144" s="61">
        <f t="shared" si="21"/>
        <v>13051</v>
      </c>
      <c r="K1144" s="55" t="s">
        <v>66</v>
      </c>
    </row>
    <row r="1145" spans="2:11" ht="25.5">
      <c r="B1145" s="63" t="s">
        <v>1126</v>
      </c>
      <c r="C1145" s="58">
        <v>20306</v>
      </c>
      <c r="D1145" s="62" t="s">
        <v>104</v>
      </c>
      <c r="E1145" s="57" t="s">
        <v>1076</v>
      </c>
      <c r="F1145" s="59" t="s">
        <v>2049</v>
      </c>
      <c r="G1145" s="56" t="s">
        <v>1128</v>
      </c>
      <c r="H1145" s="60" t="s">
        <v>1129</v>
      </c>
      <c r="I1145" s="61">
        <v>26482</v>
      </c>
      <c r="J1145" s="61">
        <f t="shared" si="21"/>
        <v>26482</v>
      </c>
      <c r="K1145" s="55" t="s">
        <v>66</v>
      </c>
    </row>
    <row r="1146" spans="2:11" ht="25.5">
      <c r="B1146" s="63" t="s">
        <v>1126</v>
      </c>
      <c r="C1146" s="58">
        <v>20306</v>
      </c>
      <c r="D1146" s="62" t="s">
        <v>104</v>
      </c>
      <c r="E1146" s="57" t="s">
        <v>1076</v>
      </c>
      <c r="F1146" s="59" t="s">
        <v>2050</v>
      </c>
      <c r="G1146" s="56" t="s">
        <v>1128</v>
      </c>
      <c r="H1146" s="60" t="s">
        <v>1129</v>
      </c>
      <c r="I1146" s="61">
        <v>26490</v>
      </c>
      <c r="J1146" s="61">
        <f t="shared" si="21"/>
        <v>26490</v>
      </c>
      <c r="K1146" s="55" t="s">
        <v>66</v>
      </c>
    </row>
    <row r="1147" spans="2:11" ht="63.75">
      <c r="B1147" s="63" t="s">
        <v>1126</v>
      </c>
      <c r="C1147" s="58">
        <v>20306</v>
      </c>
      <c r="D1147" s="62" t="s">
        <v>104</v>
      </c>
      <c r="E1147" s="57" t="s">
        <v>1076</v>
      </c>
      <c r="F1147" s="59" t="s">
        <v>144</v>
      </c>
      <c r="G1147" s="56" t="s">
        <v>1128</v>
      </c>
      <c r="H1147" s="60" t="s">
        <v>1129</v>
      </c>
      <c r="I1147" s="61">
        <v>44708</v>
      </c>
      <c r="J1147" s="61">
        <f t="shared" si="21"/>
        <v>44708</v>
      </c>
      <c r="K1147" s="55" t="s">
        <v>66</v>
      </c>
    </row>
    <row r="1148" spans="2:11" ht="25.5">
      <c r="B1148" s="63" t="s">
        <v>1126</v>
      </c>
      <c r="C1148" s="58">
        <v>20306</v>
      </c>
      <c r="D1148" s="62" t="s">
        <v>72</v>
      </c>
      <c r="E1148" s="57" t="s">
        <v>148</v>
      </c>
      <c r="F1148" s="59" t="s">
        <v>2052</v>
      </c>
      <c r="G1148" s="56" t="s">
        <v>1128</v>
      </c>
      <c r="H1148" s="60" t="s">
        <v>300</v>
      </c>
      <c r="I1148" s="61">
        <v>3051</v>
      </c>
      <c r="J1148" s="61">
        <f t="shared" si="21"/>
        <v>45765</v>
      </c>
      <c r="K1148" s="55" t="s">
        <v>66</v>
      </c>
    </row>
    <row r="1149" spans="2:11" ht="25.5">
      <c r="B1149" s="63" t="s">
        <v>1126</v>
      </c>
      <c r="C1149" s="58">
        <v>20306</v>
      </c>
      <c r="D1149" s="62" t="s">
        <v>72</v>
      </c>
      <c r="E1149" s="57" t="s">
        <v>148</v>
      </c>
      <c r="F1149" s="59" t="s">
        <v>2053</v>
      </c>
      <c r="G1149" s="56" t="s">
        <v>1128</v>
      </c>
      <c r="H1149" s="60" t="s">
        <v>300</v>
      </c>
      <c r="I1149" s="61">
        <v>7137</v>
      </c>
      <c r="J1149" s="61">
        <f t="shared" si="21"/>
        <v>107055</v>
      </c>
      <c r="K1149" s="55" t="s">
        <v>66</v>
      </c>
    </row>
    <row r="1150" spans="2:11" ht="25.5">
      <c r="B1150" s="63" t="s">
        <v>1126</v>
      </c>
      <c r="C1150" s="58">
        <v>20306</v>
      </c>
      <c r="D1150" s="62" t="s">
        <v>72</v>
      </c>
      <c r="E1150" s="57" t="s">
        <v>148</v>
      </c>
      <c r="F1150" s="59" t="s">
        <v>2054</v>
      </c>
      <c r="G1150" s="56" t="s">
        <v>1128</v>
      </c>
      <c r="H1150" s="60" t="s">
        <v>300</v>
      </c>
      <c r="I1150" s="61">
        <v>13322</v>
      </c>
      <c r="J1150" s="61">
        <f t="shared" si="21"/>
        <v>199830</v>
      </c>
      <c r="K1150" s="55" t="s">
        <v>66</v>
      </c>
    </row>
    <row r="1151" spans="2:11" ht="25.5">
      <c r="B1151" s="63" t="s">
        <v>1126</v>
      </c>
      <c r="C1151" s="58">
        <v>20306</v>
      </c>
      <c r="D1151" s="62" t="s">
        <v>72</v>
      </c>
      <c r="E1151" s="57" t="s">
        <v>148</v>
      </c>
      <c r="F1151" s="59" t="s">
        <v>2055</v>
      </c>
      <c r="G1151" s="56" t="s">
        <v>1128</v>
      </c>
      <c r="H1151" s="60" t="s">
        <v>300</v>
      </c>
      <c r="I1151" s="61">
        <v>36699</v>
      </c>
      <c r="J1151" s="61">
        <f t="shared" si="21"/>
        <v>550485</v>
      </c>
      <c r="K1151" s="55" t="s">
        <v>66</v>
      </c>
    </row>
    <row r="1152" spans="2:11" ht="25.5">
      <c r="B1152" s="63" t="s">
        <v>1126</v>
      </c>
      <c r="C1152" s="58">
        <v>20306</v>
      </c>
      <c r="D1152" s="62" t="s">
        <v>72</v>
      </c>
      <c r="E1152" s="57" t="s">
        <v>148</v>
      </c>
      <c r="F1152" s="59" t="s">
        <v>2056</v>
      </c>
      <c r="G1152" s="56" t="s">
        <v>1128</v>
      </c>
      <c r="H1152" s="60" t="s">
        <v>300</v>
      </c>
      <c r="I1152" s="61">
        <v>10953</v>
      </c>
      <c r="J1152" s="61">
        <f t="shared" si="21"/>
        <v>164295</v>
      </c>
      <c r="K1152" s="55" t="s">
        <v>66</v>
      </c>
    </row>
    <row r="1153" spans="2:11" ht="25.5">
      <c r="B1153" s="63" t="s">
        <v>1126</v>
      </c>
      <c r="C1153" s="58">
        <v>20306</v>
      </c>
      <c r="D1153" s="62" t="s">
        <v>72</v>
      </c>
      <c r="E1153" s="57" t="s">
        <v>148</v>
      </c>
      <c r="F1153" s="59" t="s">
        <v>2057</v>
      </c>
      <c r="G1153" s="56" t="s">
        <v>1128</v>
      </c>
      <c r="H1153" s="60" t="s">
        <v>300</v>
      </c>
      <c r="I1153" s="61">
        <v>18540</v>
      </c>
      <c r="J1153" s="61">
        <f t="shared" si="21"/>
        <v>278100</v>
      </c>
      <c r="K1153" s="55" t="s">
        <v>66</v>
      </c>
    </row>
    <row r="1154" spans="2:11" ht="25.5">
      <c r="B1154" s="63" t="s">
        <v>1126</v>
      </c>
      <c r="C1154" s="58">
        <v>20306</v>
      </c>
      <c r="D1154" s="62" t="s">
        <v>78</v>
      </c>
      <c r="E1154" s="57" t="s">
        <v>152</v>
      </c>
      <c r="F1154" s="59" t="s">
        <v>2058</v>
      </c>
      <c r="G1154" s="56" t="s">
        <v>1128</v>
      </c>
      <c r="H1154" s="60" t="s">
        <v>300</v>
      </c>
      <c r="I1154" s="61">
        <f>16479*1.1</f>
        <v>18126.9</v>
      </c>
      <c r="J1154" s="61">
        <f t="shared" si="21"/>
        <v>271903.5</v>
      </c>
      <c r="K1154" s="55" t="s">
        <v>66</v>
      </c>
    </row>
    <row r="1155" spans="2:11" ht="25.5">
      <c r="B1155" s="63" t="s">
        <v>1126</v>
      </c>
      <c r="C1155" s="58">
        <v>20306</v>
      </c>
      <c r="D1155" s="62" t="s">
        <v>78</v>
      </c>
      <c r="E1155" s="57" t="s">
        <v>82</v>
      </c>
      <c r="F1155" s="59" t="s">
        <v>2059</v>
      </c>
      <c r="G1155" s="56" t="s">
        <v>1128</v>
      </c>
      <c r="H1155" s="60" t="s">
        <v>300</v>
      </c>
      <c r="I1155" s="61">
        <f>12236*1.1</f>
        <v>13459.6</v>
      </c>
      <c r="J1155" s="61">
        <f t="shared" si="21"/>
        <v>201894</v>
      </c>
      <c r="K1155" s="55" t="s">
        <v>66</v>
      </c>
    </row>
    <row r="1156" spans="2:11" ht="25.5">
      <c r="B1156" s="63" t="s">
        <v>1126</v>
      </c>
      <c r="C1156" s="58">
        <v>20306</v>
      </c>
      <c r="D1156" s="62" t="s">
        <v>83</v>
      </c>
      <c r="E1156" s="57" t="s">
        <v>95</v>
      </c>
      <c r="F1156" s="59" t="s">
        <v>2060</v>
      </c>
      <c r="G1156" s="56" t="s">
        <v>1128</v>
      </c>
      <c r="H1156" s="60" t="s">
        <v>300</v>
      </c>
      <c r="I1156" s="61">
        <f>4986*1.1</f>
        <v>5484.6</v>
      </c>
      <c r="J1156" s="61">
        <f t="shared" si="21"/>
        <v>82269</v>
      </c>
      <c r="K1156" s="55" t="s">
        <v>66</v>
      </c>
    </row>
    <row r="1157" spans="2:11" ht="25.5">
      <c r="B1157" s="63" t="s">
        <v>1126</v>
      </c>
      <c r="C1157" s="58">
        <v>20306</v>
      </c>
      <c r="D1157" s="62" t="s">
        <v>83</v>
      </c>
      <c r="E1157" s="57" t="s">
        <v>77</v>
      </c>
      <c r="F1157" s="59" t="s">
        <v>2061</v>
      </c>
      <c r="G1157" s="56" t="s">
        <v>1128</v>
      </c>
      <c r="H1157" s="60" t="s">
        <v>300</v>
      </c>
      <c r="I1157" s="61">
        <f>9035*1.1</f>
        <v>9938.5</v>
      </c>
      <c r="J1157" s="61">
        <f t="shared" si="21"/>
        <v>149077.5</v>
      </c>
      <c r="K1157" s="55" t="s">
        <v>66</v>
      </c>
    </row>
    <row r="1158" spans="2:11" ht="25.5">
      <c r="B1158" s="63" t="s">
        <v>1126</v>
      </c>
      <c r="C1158" s="58">
        <v>20306</v>
      </c>
      <c r="D1158" s="62" t="s">
        <v>96</v>
      </c>
      <c r="E1158" s="57" t="s">
        <v>217</v>
      </c>
      <c r="F1158" s="59" t="s">
        <v>2062</v>
      </c>
      <c r="G1158" s="56" t="s">
        <v>1128</v>
      </c>
      <c r="H1158" s="60" t="s">
        <v>300</v>
      </c>
      <c r="I1158" s="61">
        <f>53271*1.1</f>
        <v>58598.100000000006</v>
      </c>
      <c r="J1158" s="61">
        <f t="shared" si="21"/>
        <v>878971.5000000001</v>
      </c>
      <c r="K1158" s="55" t="s">
        <v>66</v>
      </c>
    </row>
    <row r="1159" spans="2:11" ht="25.5">
      <c r="B1159" s="63" t="s">
        <v>1126</v>
      </c>
      <c r="C1159" s="58">
        <v>20306</v>
      </c>
      <c r="D1159" s="62" t="s">
        <v>96</v>
      </c>
      <c r="E1159" s="57" t="s">
        <v>77</v>
      </c>
      <c r="F1159" s="59" t="s">
        <v>2063</v>
      </c>
      <c r="G1159" s="56" t="s">
        <v>1128</v>
      </c>
      <c r="H1159" s="60" t="s">
        <v>1306</v>
      </c>
      <c r="I1159" s="61">
        <f>273*1.1</f>
        <v>300.3</v>
      </c>
      <c r="J1159" s="61">
        <f t="shared" si="21"/>
        <v>9009</v>
      </c>
      <c r="K1159" s="55" t="s">
        <v>66</v>
      </c>
    </row>
    <row r="1160" spans="2:11" ht="25.5">
      <c r="B1160" s="63" t="s">
        <v>1126</v>
      </c>
      <c r="C1160" s="58">
        <v>20306</v>
      </c>
      <c r="D1160" s="62" t="s">
        <v>83</v>
      </c>
      <c r="E1160" s="57" t="s">
        <v>77</v>
      </c>
      <c r="F1160" s="59" t="s">
        <v>2064</v>
      </c>
      <c r="G1160" s="56" t="s">
        <v>1128</v>
      </c>
      <c r="H1160" s="60" t="s">
        <v>300</v>
      </c>
      <c r="I1160" s="61">
        <f>506*1.1</f>
        <v>556.6</v>
      </c>
      <c r="J1160" s="61">
        <f t="shared" si="21"/>
        <v>8349</v>
      </c>
      <c r="K1160" s="55" t="s">
        <v>66</v>
      </c>
    </row>
    <row r="1161" spans="2:11" ht="25.5">
      <c r="B1161" s="63" t="s">
        <v>1126</v>
      </c>
      <c r="C1161" s="58">
        <v>20306</v>
      </c>
      <c r="D1161" s="62" t="s">
        <v>83</v>
      </c>
      <c r="E1161" s="57" t="s">
        <v>77</v>
      </c>
      <c r="F1161" s="59" t="s">
        <v>1798</v>
      </c>
      <c r="G1161" s="56" t="s">
        <v>1128</v>
      </c>
      <c r="H1161" s="60" t="s">
        <v>300</v>
      </c>
      <c r="I1161" s="61">
        <f>797*1.1</f>
        <v>876.7</v>
      </c>
      <c r="J1161" s="61">
        <f t="shared" si="21"/>
        <v>13150.5</v>
      </c>
      <c r="K1161" s="55" t="s">
        <v>66</v>
      </c>
    </row>
    <row r="1162" spans="2:11" ht="25.5">
      <c r="B1162" s="63" t="s">
        <v>1126</v>
      </c>
      <c r="C1162" s="58">
        <v>20306</v>
      </c>
      <c r="D1162" s="62" t="s">
        <v>83</v>
      </c>
      <c r="E1162" s="57" t="s">
        <v>77</v>
      </c>
      <c r="F1162" s="59" t="s">
        <v>1799</v>
      </c>
      <c r="G1162" s="56" t="s">
        <v>1128</v>
      </c>
      <c r="H1162" s="60" t="s">
        <v>300</v>
      </c>
      <c r="I1162" s="61">
        <f>924*1.1</f>
        <v>1016.4000000000001</v>
      </c>
      <c r="J1162" s="61">
        <f t="shared" si="21"/>
        <v>15246.000000000002</v>
      </c>
      <c r="K1162" s="55" t="s">
        <v>66</v>
      </c>
    </row>
    <row r="1163" spans="2:11" ht="25.5">
      <c r="B1163" s="63" t="s">
        <v>1126</v>
      </c>
      <c r="C1163" s="58">
        <v>20306</v>
      </c>
      <c r="D1163" s="62" t="s">
        <v>83</v>
      </c>
      <c r="E1163" s="57" t="s">
        <v>77</v>
      </c>
      <c r="F1163" s="59" t="s">
        <v>1800</v>
      </c>
      <c r="G1163" s="56" t="s">
        <v>1128</v>
      </c>
      <c r="H1163" s="60" t="s">
        <v>300</v>
      </c>
      <c r="I1163" s="61">
        <f>1275*1.1</f>
        <v>1402.5</v>
      </c>
      <c r="J1163" s="61">
        <f t="shared" si="21"/>
        <v>21037.5</v>
      </c>
      <c r="K1163" s="55" t="s">
        <v>66</v>
      </c>
    </row>
    <row r="1164" spans="2:11" ht="25.5">
      <c r="B1164" s="63" t="s">
        <v>1126</v>
      </c>
      <c r="C1164" s="58">
        <v>20306</v>
      </c>
      <c r="D1164" s="62" t="s">
        <v>83</v>
      </c>
      <c r="E1164" s="57" t="s">
        <v>77</v>
      </c>
      <c r="F1164" s="59" t="s">
        <v>1801</v>
      </c>
      <c r="G1164" s="56" t="s">
        <v>1128</v>
      </c>
      <c r="H1164" s="60" t="s">
        <v>300</v>
      </c>
      <c r="I1164" s="61">
        <v>4273</v>
      </c>
      <c r="J1164" s="61">
        <f t="shared" si="21"/>
        <v>64095</v>
      </c>
      <c r="K1164" s="55" t="s">
        <v>66</v>
      </c>
    </row>
    <row r="1165" spans="2:11" ht="25.5">
      <c r="B1165" s="63" t="s">
        <v>1126</v>
      </c>
      <c r="C1165" s="58">
        <v>20306</v>
      </c>
      <c r="D1165" s="62" t="s">
        <v>83</v>
      </c>
      <c r="E1165" s="57" t="s">
        <v>77</v>
      </c>
      <c r="F1165" s="59" t="s">
        <v>1802</v>
      </c>
      <c r="G1165" s="56" t="s">
        <v>1128</v>
      </c>
      <c r="H1165" s="60" t="s">
        <v>300</v>
      </c>
      <c r="I1165" s="61">
        <f>4757*1.1</f>
        <v>5232.700000000001</v>
      </c>
      <c r="J1165" s="61">
        <f t="shared" si="21"/>
        <v>78490.50000000001</v>
      </c>
      <c r="K1165" s="55" t="s">
        <v>66</v>
      </c>
    </row>
    <row r="1166" spans="2:11" ht="25.5">
      <c r="B1166" s="63" t="s">
        <v>1126</v>
      </c>
      <c r="C1166" s="58">
        <v>20306</v>
      </c>
      <c r="D1166" s="62" t="s">
        <v>83</v>
      </c>
      <c r="E1166" s="57" t="s">
        <v>77</v>
      </c>
      <c r="F1166" s="59" t="s">
        <v>1803</v>
      </c>
      <c r="G1166" s="56" t="s">
        <v>1128</v>
      </c>
      <c r="H1166" s="60" t="s">
        <v>300</v>
      </c>
      <c r="I1166" s="61">
        <v>6770</v>
      </c>
      <c r="J1166" s="61">
        <f t="shared" si="21"/>
        <v>101550</v>
      </c>
      <c r="K1166" s="55" t="s">
        <v>66</v>
      </c>
    </row>
    <row r="1167" spans="2:11" ht="25.5">
      <c r="B1167" s="63" t="s">
        <v>1126</v>
      </c>
      <c r="C1167" s="58">
        <v>20306</v>
      </c>
      <c r="D1167" s="62" t="s">
        <v>83</v>
      </c>
      <c r="E1167" s="57" t="s">
        <v>112</v>
      </c>
      <c r="F1167" s="59" t="s">
        <v>1804</v>
      </c>
      <c r="G1167" s="56" t="s">
        <v>1128</v>
      </c>
      <c r="H1167" s="60" t="s">
        <v>300</v>
      </c>
      <c r="I1167" s="61">
        <f>248*1.1</f>
        <v>272.8</v>
      </c>
      <c r="J1167" s="61">
        <f t="shared" si="21"/>
        <v>4092</v>
      </c>
      <c r="K1167" s="55" t="s">
        <v>66</v>
      </c>
    </row>
    <row r="1168" spans="2:11" ht="25.5">
      <c r="B1168" s="63" t="s">
        <v>1126</v>
      </c>
      <c r="C1168" s="58">
        <v>20306</v>
      </c>
      <c r="D1168" s="62" t="s">
        <v>83</v>
      </c>
      <c r="E1168" s="57" t="s">
        <v>95</v>
      </c>
      <c r="F1168" s="59" t="s">
        <v>1805</v>
      </c>
      <c r="G1168" s="56" t="s">
        <v>1128</v>
      </c>
      <c r="H1168" s="60" t="s">
        <v>300</v>
      </c>
      <c r="I1168" s="61">
        <f>679*1.1</f>
        <v>746.9000000000001</v>
      </c>
      <c r="J1168" s="61">
        <f t="shared" si="21"/>
        <v>11203.500000000002</v>
      </c>
      <c r="K1168" s="55" t="s">
        <v>66</v>
      </c>
    </row>
    <row r="1169" spans="2:11" ht="25.5">
      <c r="B1169" s="63" t="s">
        <v>1126</v>
      </c>
      <c r="C1169" s="58">
        <v>20306</v>
      </c>
      <c r="D1169" s="62" t="s">
        <v>83</v>
      </c>
      <c r="E1169" s="57" t="s">
        <v>109</v>
      </c>
      <c r="F1169" s="59" t="s">
        <v>1806</v>
      </c>
      <c r="G1169" s="56" t="s">
        <v>1128</v>
      </c>
      <c r="H1169" s="60" t="s">
        <v>300</v>
      </c>
      <c r="I1169" s="61">
        <f>810*1.1</f>
        <v>891.0000000000001</v>
      </c>
      <c r="J1169" s="61">
        <f t="shared" si="21"/>
        <v>13365.000000000002</v>
      </c>
      <c r="K1169" s="55" t="s">
        <v>66</v>
      </c>
    </row>
    <row r="1170" spans="2:11" ht="25.5">
      <c r="B1170" s="63" t="s">
        <v>1126</v>
      </c>
      <c r="C1170" s="58">
        <v>20306</v>
      </c>
      <c r="D1170" s="62" t="s">
        <v>83</v>
      </c>
      <c r="E1170" s="57" t="s">
        <v>236</v>
      </c>
      <c r="F1170" s="59" t="s">
        <v>1807</v>
      </c>
      <c r="G1170" s="56" t="s">
        <v>1128</v>
      </c>
      <c r="H1170" s="60" t="s">
        <v>300</v>
      </c>
      <c r="I1170" s="61">
        <f>1216*1.1</f>
        <v>1337.6000000000001</v>
      </c>
      <c r="J1170" s="61">
        <f t="shared" si="21"/>
        <v>20064.000000000004</v>
      </c>
      <c r="K1170" s="55" t="s">
        <v>66</v>
      </c>
    </row>
    <row r="1171" spans="2:11" ht="25.5">
      <c r="B1171" s="63" t="s">
        <v>1126</v>
      </c>
      <c r="C1171" s="58">
        <v>20306</v>
      </c>
      <c r="D1171" s="62" t="s">
        <v>83</v>
      </c>
      <c r="E1171" s="57" t="s">
        <v>95</v>
      </c>
      <c r="F1171" s="59" t="s">
        <v>1808</v>
      </c>
      <c r="G1171" s="56" t="s">
        <v>1128</v>
      </c>
      <c r="H1171" s="60" t="s">
        <v>300</v>
      </c>
      <c r="I1171" s="61">
        <v>2868</v>
      </c>
      <c r="J1171" s="61">
        <f t="shared" si="21"/>
        <v>43020</v>
      </c>
      <c r="K1171" s="55" t="s">
        <v>66</v>
      </c>
    </row>
    <row r="1172" spans="2:11" ht="25.5">
      <c r="B1172" s="63" t="s">
        <v>1126</v>
      </c>
      <c r="C1172" s="58">
        <v>20306</v>
      </c>
      <c r="D1172" s="62" t="s">
        <v>83</v>
      </c>
      <c r="E1172" s="57" t="s">
        <v>113</v>
      </c>
      <c r="F1172" s="59" t="s">
        <v>1809</v>
      </c>
      <c r="G1172" s="56" t="s">
        <v>1128</v>
      </c>
      <c r="H1172" s="60" t="s">
        <v>300</v>
      </c>
      <c r="I1172" s="61">
        <f>4406*1.1</f>
        <v>4846.6</v>
      </c>
      <c r="J1172" s="61">
        <f t="shared" si="21"/>
        <v>72699</v>
      </c>
      <c r="K1172" s="55" t="s">
        <v>66</v>
      </c>
    </row>
    <row r="1173" spans="2:11" ht="38.25">
      <c r="B1173" s="63" t="s">
        <v>1126</v>
      </c>
      <c r="C1173" s="58">
        <v>20306</v>
      </c>
      <c r="D1173" s="62" t="s">
        <v>83</v>
      </c>
      <c r="E1173" s="57" t="s">
        <v>329</v>
      </c>
      <c r="F1173" s="59" t="s">
        <v>1810</v>
      </c>
      <c r="G1173" s="56" t="s">
        <v>1128</v>
      </c>
      <c r="H1173" s="60" t="s">
        <v>300</v>
      </c>
      <c r="I1173" s="61">
        <f>6510*1.1</f>
        <v>7161.000000000001</v>
      </c>
      <c r="J1173" s="61">
        <f t="shared" si="21"/>
        <v>107415.00000000001</v>
      </c>
      <c r="K1173" s="55" t="s">
        <v>66</v>
      </c>
    </row>
    <row r="1174" spans="2:11" ht="38.25">
      <c r="B1174" s="63" t="s">
        <v>1126</v>
      </c>
      <c r="C1174" s="58">
        <v>20306</v>
      </c>
      <c r="D1174" s="62" t="s">
        <v>83</v>
      </c>
      <c r="E1174" s="57" t="s">
        <v>95</v>
      </c>
      <c r="F1174" s="59" t="s">
        <v>1811</v>
      </c>
      <c r="G1174" s="56" t="s">
        <v>1128</v>
      </c>
      <c r="H1174" s="60" t="s">
        <v>300</v>
      </c>
      <c r="I1174" s="61">
        <v>2536</v>
      </c>
      <c r="J1174" s="61">
        <f t="shared" si="21"/>
        <v>38040</v>
      </c>
      <c r="K1174" s="55" t="s">
        <v>66</v>
      </c>
    </row>
    <row r="1175" spans="2:11" ht="38.25">
      <c r="B1175" s="63" t="s">
        <v>1126</v>
      </c>
      <c r="C1175" s="58">
        <v>20306</v>
      </c>
      <c r="D1175" s="62" t="s">
        <v>83</v>
      </c>
      <c r="E1175" s="57" t="s">
        <v>95</v>
      </c>
      <c r="F1175" s="59" t="s">
        <v>1812</v>
      </c>
      <c r="G1175" s="56" t="s">
        <v>1128</v>
      </c>
      <c r="H1175" s="60" t="s">
        <v>300</v>
      </c>
      <c r="I1175" s="61">
        <v>1216</v>
      </c>
      <c r="J1175" s="61">
        <f t="shared" si="21"/>
        <v>18240</v>
      </c>
      <c r="K1175" s="55" t="s">
        <v>66</v>
      </c>
    </row>
    <row r="1176" spans="2:11" ht="38.25">
      <c r="B1176" s="63" t="s">
        <v>1126</v>
      </c>
      <c r="C1176" s="58">
        <v>20306</v>
      </c>
      <c r="D1176" s="62" t="s">
        <v>83</v>
      </c>
      <c r="E1176" s="57" t="s">
        <v>95</v>
      </c>
      <c r="F1176" s="59" t="s">
        <v>1813</v>
      </c>
      <c r="G1176" s="56" t="s">
        <v>1128</v>
      </c>
      <c r="H1176" s="60" t="s">
        <v>300</v>
      </c>
      <c r="I1176" s="61">
        <v>1230</v>
      </c>
      <c r="J1176" s="61">
        <f t="shared" si="21"/>
        <v>18450</v>
      </c>
      <c r="K1176" s="55" t="s">
        <v>66</v>
      </c>
    </row>
    <row r="1177" spans="2:11" ht="38.25">
      <c r="B1177" s="63" t="s">
        <v>1126</v>
      </c>
      <c r="C1177" s="58">
        <v>20306</v>
      </c>
      <c r="D1177" s="62" t="s">
        <v>83</v>
      </c>
      <c r="E1177" s="57" t="s">
        <v>95</v>
      </c>
      <c r="F1177" s="59" t="s">
        <v>1814</v>
      </c>
      <c r="G1177" s="56" t="s">
        <v>1128</v>
      </c>
      <c r="H1177" s="60" t="s">
        <v>300</v>
      </c>
      <c r="I1177" s="61">
        <v>3043</v>
      </c>
      <c r="J1177" s="61">
        <f t="shared" si="21"/>
        <v>45645</v>
      </c>
      <c r="K1177" s="55" t="s">
        <v>66</v>
      </c>
    </row>
    <row r="1178" spans="2:11" ht="38.25">
      <c r="B1178" s="63" t="s">
        <v>1126</v>
      </c>
      <c r="C1178" s="58">
        <v>20306</v>
      </c>
      <c r="D1178" s="62" t="s">
        <v>83</v>
      </c>
      <c r="E1178" s="57" t="s">
        <v>95</v>
      </c>
      <c r="F1178" s="59" t="s">
        <v>1815</v>
      </c>
      <c r="G1178" s="56" t="s">
        <v>1128</v>
      </c>
      <c r="H1178" s="60" t="s">
        <v>300</v>
      </c>
      <c r="I1178" s="61">
        <v>4864</v>
      </c>
      <c r="J1178" s="61">
        <f t="shared" si="21"/>
        <v>72960</v>
      </c>
      <c r="K1178" s="55" t="s">
        <v>66</v>
      </c>
    </row>
    <row r="1179" spans="2:11" ht="25.5">
      <c r="B1179" s="63" t="s">
        <v>1126</v>
      </c>
      <c r="C1179" s="58">
        <v>20306</v>
      </c>
      <c r="D1179" s="62" t="s">
        <v>83</v>
      </c>
      <c r="E1179" s="57" t="s">
        <v>95</v>
      </c>
      <c r="F1179" s="59" t="s">
        <v>1816</v>
      </c>
      <c r="G1179" s="56" t="s">
        <v>1128</v>
      </c>
      <c r="H1179" s="60" t="s">
        <v>300</v>
      </c>
      <c r="I1179" s="61">
        <v>38088</v>
      </c>
      <c r="J1179" s="61">
        <f t="shared" si="21"/>
        <v>571320</v>
      </c>
      <c r="K1179" s="55" t="s">
        <v>66</v>
      </c>
    </row>
    <row r="1180" spans="2:11" ht="25.5">
      <c r="B1180" s="63" t="s">
        <v>1126</v>
      </c>
      <c r="C1180" s="58">
        <v>20306</v>
      </c>
      <c r="D1180" s="62" t="s">
        <v>83</v>
      </c>
      <c r="E1180" s="57" t="s">
        <v>95</v>
      </c>
      <c r="F1180" s="59" t="s">
        <v>1817</v>
      </c>
      <c r="G1180" s="56" t="s">
        <v>1128</v>
      </c>
      <c r="H1180" s="60" t="s">
        <v>300</v>
      </c>
      <c r="I1180" s="61">
        <v>3635</v>
      </c>
      <c r="J1180" s="61">
        <f t="shared" si="21"/>
        <v>54525</v>
      </c>
      <c r="K1180" s="55" t="s">
        <v>66</v>
      </c>
    </row>
    <row r="1181" spans="2:11" ht="25.5">
      <c r="B1181" s="63" t="s">
        <v>1126</v>
      </c>
      <c r="C1181" s="58">
        <v>20306</v>
      </c>
      <c r="D1181" s="62" t="s">
        <v>83</v>
      </c>
      <c r="E1181" s="57" t="s">
        <v>95</v>
      </c>
      <c r="F1181" s="59" t="s">
        <v>2065</v>
      </c>
      <c r="G1181" s="56" t="s">
        <v>1128</v>
      </c>
      <c r="H1181" s="60" t="s">
        <v>300</v>
      </c>
      <c r="I1181" s="61">
        <v>3633</v>
      </c>
      <c r="J1181" s="61">
        <f t="shared" si="21"/>
        <v>54495</v>
      </c>
      <c r="K1181" s="55" t="s">
        <v>66</v>
      </c>
    </row>
    <row r="1182" spans="2:11" ht="25.5">
      <c r="B1182" s="63" t="s">
        <v>1126</v>
      </c>
      <c r="C1182" s="58">
        <v>20306</v>
      </c>
      <c r="D1182" s="62" t="s">
        <v>103</v>
      </c>
      <c r="E1182" s="57" t="s">
        <v>101</v>
      </c>
      <c r="F1182" s="59" t="s">
        <v>1819</v>
      </c>
      <c r="G1182" s="56" t="s">
        <v>1128</v>
      </c>
      <c r="H1182" s="60" t="s">
        <v>1306</v>
      </c>
      <c r="I1182" s="61">
        <f>33113*1.1</f>
        <v>36424.3</v>
      </c>
      <c r="J1182" s="61">
        <f aca="true" t="shared" si="22" ref="J1182:J1245">H1182*I1182</f>
        <v>1092729</v>
      </c>
      <c r="K1182" s="55" t="s">
        <v>66</v>
      </c>
    </row>
    <row r="1183" spans="2:11" ht="25.5">
      <c r="B1183" s="63" t="s">
        <v>1126</v>
      </c>
      <c r="C1183" s="58">
        <v>20306</v>
      </c>
      <c r="D1183" s="62" t="s">
        <v>78</v>
      </c>
      <c r="E1183" s="57" t="s">
        <v>82</v>
      </c>
      <c r="F1183" s="59" t="s">
        <v>1820</v>
      </c>
      <c r="G1183" s="56" t="s">
        <v>1128</v>
      </c>
      <c r="H1183" s="60" t="s">
        <v>292</v>
      </c>
      <c r="I1183" s="61">
        <f>266*1.1</f>
        <v>292.6</v>
      </c>
      <c r="J1183" s="61">
        <f t="shared" si="22"/>
        <v>87780</v>
      </c>
      <c r="K1183" s="55" t="s">
        <v>66</v>
      </c>
    </row>
    <row r="1184" spans="2:11" ht="25.5">
      <c r="B1184" s="63" t="s">
        <v>1126</v>
      </c>
      <c r="C1184" s="58">
        <v>20306</v>
      </c>
      <c r="D1184" s="62" t="s">
        <v>78</v>
      </c>
      <c r="E1184" s="57" t="s">
        <v>79</v>
      </c>
      <c r="F1184" s="59" t="s">
        <v>1821</v>
      </c>
      <c r="G1184" s="56" t="s">
        <v>1128</v>
      </c>
      <c r="H1184" s="60" t="s">
        <v>1306</v>
      </c>
      <c r="I1184" s="61">
        <f>336*1.1</f>
        <v>369.6</v>
      </c>
      <c r="J1184" s="61">
        <f t="shared" si="22"/>
        <v>11088</v>
      </c>
      <c r="K1184" s="55" t="s">
        <v>66</v>
      </c>
    </row>
    <row r="1185" spans="2:11" ht="25.5">
      <c r="B1185" s="63" t="s">
        <v>1126</v>
      </c>
      <c r="C1185" s="58">
        <v>20306</v>
      </c>
      <c r="D1185" s="62" t="s">
        <v>78</v>
      </c>
      <c r="E1185" s="57" t="s">
        <v>82</v>
      </c>
      <c r="F1185" s="59" t="s">
        <v>2066</v>
      </c>
      <c r="G1185" s="56" t="s">
        <v>1128</v>
      </c>
      <c r="H1185" s="60" t="s">
        <v>1306</v>
      </c>
      <c r="I1185" s="61">
        <f>810*1.1</f>
        <v>891.0000000000001</v>
      </c>
      <c r="J1185" s="61">
        <f t="shared" si="22"/>
        <v>26730.000000000004</v>
      </c>
      <c r="K1185" s="55" t="s">
        <v>66</v>
      </c>
    </row>
    <row r="1186" spans="2:11" ht="25.5">
      <c r="B1186" s="63" t="s">
        <v>1126</v>
      </c>
      <c r="C1186" s="58">
        <v>20306</v>
      </c>
      <c r="D1186" s="62" t="s">
        <v>78</v>
      </c>
      <c r="E1186" s="57" t="s">
        <v>82</v>
      </c>
      <c r="F1186" s="59" t="s">
        <v>2067</v>
      </c>
      <c r="G1186" s="56" t="s">
        <v>1128</v>
      </c>
      <c r="H1186" s="60" t="s">
        <v>1306</v>
      </c>
      <c r="I1186" s="61">
        <f>1363*1.1</f>
        <v>1499.3000000000002</v>
      </c>
      <c r="J1186" s="61">
        <f t="shared" si="22"/>
        <v>44979.00000000001</v>
      </c>
      <c r="K1186" s="55" t="s">
        <v>66</v>
      </c>
    </row>
    <row r="1187" spans="2:11" ht="25.5">
      <c r="B1187" s="63" t="s">
        <v>1126</v>
      </c>
      <c r="C1187" s="58">
        <v>20306</v>
      </c>
      <c r="D1187" s="62" t="s">
        <v>78</v>
      </c>
      <c r="E1187" s="57" t="s">
        <v>109</v>
      </c>
      <c r="F1187" s="59" t="s">
        <v>2068</v>
      </c>
      <c r="G1187" s="56" t="s">
        <v>1128</v>
      </c>
      <c r="H1187" s="60" t="s">
        <v>1306</v>
      </c>
      <c r="I1187" s="61">
        <f>1942*1.1</f>
        <v>2136.2000000000003</v>
      </c>
      <c r="J1187" s="61">
        <f t="shared" si="22"/>
        <v>64086.00000000001</v>
      </c>
      <c r="K1187" s="55" t="s">
        <v>66</v>
      </c>
    </row>
    <row r="1188" spans="2:11" ht="25.5">
      <c r="B1188" s="63" t="s">
        <v>1126</v>
      </c>
      <c r="C1188" s="58">
        <v>20306</v>
      </c>
      <c r="D1188" s="62" t="s">
        <v>78</v>
      </c>
      <c r="E1188" s="57" t="s">
        <v>110</v>
      </c>
      <c r="F1188" s="59" t="s">
        <v>2069</v>
      </c>
      <c r="G1188" s="56" t="s">
        <v>1128</v>
      </c>
      <c r="H1188" s="60" t="s">
        <v>1306</v>
      </c>
      <c r="I1188" s="61">
        <f>2724*1.1</f>
        <v>2996.4</v>
      </c>
      <c r="J1188" s="61">
        <f t="shared" si="22"/>
        <v>89892</v>
      </c>
      <c r="K1188" s="55" t="s">
        <v>66</v>
      </c>
    </row>
    <row r="1189" spans="2:11" ht="25.5">
      <c r="B1189" s="63" t="s">
        <v>1126</v>
      </c>
      <c r="C1189" s="58">
        <v>20306</v>
      </c>
      <c r="D1189" s="62" t="s">
        <v>78</v>
      </c>
      <c r="E1189" s="57" t="s">
        <v>937</v>
      </c>
      <c r="F1189" s="59" t="s">
        <v>2070</v>
      </c>
      <c r="G1189" s="56" t="s">
        <v>1128</v>
      </c>
      <c r="H1189" s="60" t="s">
        <v>1306</v>
      </c>
      <c r="I1189" s="61">
        <v>7379</v>
      </c>
      <c r="J1189" s="61">
        <f t="shared" si="22"/>
        <v>221370</v>
      </c>
      <c r="K1189" s="55" t="s">
        <v>66</v>
      </c>
    </row>
    <row r="1190" spans="2:11" ht="25.5">
      <c r="B1190" s="63" t="s">
        <v>1126</v>
      </c>
      <c r="C1190" s="58">
        <v>20306</v>
      </c>
      <c r="D1190" s="62" t="s">
        <v>78</v>
      </c>
      <c r="E1190" s="57" t="s">
        <v>79</v>
      </c>
      <c r="F1190" s="59" t="s">
        <v>2071</v>
      </c>
      <c r="G1190" s="56" t="s">
        <v>1128</v>
      </c>
      <c r="H1190" s="60" t="s">
        <v>1306</v>
      </c>
      <c r="I1190" s="61">
        <f>457*1.1</f>
        <v>502.70000000000005</v>
      </c>
      <c r="J1190" s="61">
        <f t="shared" si="22"/>
        <v>15081.000000000002</v>
      </c>
      <c r="K1190" s="55" t="s">
        <v>66</v>
      </c>
    </row>
    <row r="1191" spans="2:11" ht="25.5">
      <c r="B1191" s="63" t="s">
        <v>1126</v>
      </c>
      <c r="C1191" s="58">
        <v>20306</v>
      </c>
      <c r="D1191" s="62" t="s">
        <v>78</v>
      </c>
      <c r="E1191" s="57" t="s">
        <v>79</v>
      </c>
      <c r="F1191" s="59" t="s">
        <v>2072</v>
      </c>
      <c r="G1191" s="56" t="s">
        <v>1128</v>
      </c>
      <c r="H1191" s="60" t="s">
        <v>1306</v>
      </c>
      <c r="I1191" s="61">
        <f>306*1.1</f>
        <v>336.6</v>
      </c>
      <c r="J1191" s="61">
        <f t="shared" si="22"/>
        <v>10098</v>
      </c>
      <c r="K1191" s="55" t="s">
        <v>66</v>
      </c>
    </row>
    <row r="1192" spans="2:11" ht="25.5">
      <c r="B1192" s="63" t="s">
        <v>1126</v>
      </c>
      <c r="C1192" s="58">
        <v>20306</v>
      </c>
      <c r="D1192" s="62" t="s">
        <v>78</v>
      </c>
      <c r="E1192" s="57" t="s">
        <v>82</v>
      </c>
      <c r="F1192" s="59" t="s">
        <v>2073</v>
      </c>
      <c r="G1192" s="56" t="s">
        <v>1128</v>
      </c>
      <c r="H1192" s="60" t="s">
        <v>1306</v>
      </c>
      <c r="I1192" s="61">
        <v>1283</v>
      </c>
      <c r="J1192" s="61">
        <f t="shared" si="22"/>
        <v>38490</v>
      </c>
      <c r="K1192" s="55" t="s">
        <v>66</v>
      </c>
    </row>
    <row r="1193" spans="2:11" ht="25.5">
      <c r="B1193" s="63" t="s">
        <v>1126</v>
      </c>
      <c r="C1193" s="58">
        <v>20306</v>
      </c>
      <c r="D1193" s="62" t="s">
        <v>78</v>
      </c>
      <c r="E1193" s="57" t="s">
        <v>82</v>
      </c>
      <c r="F1193" s="59" t="s">
        <v>1830</v>
      </c>
      <c r="G1193" s="56" t="s">
        <v>1128</v>
      </c>
      <c r="H1193" s="60" t="s">
        <v>1306</v>
      </c>
      <c r="I1193" s="61">
        <v>1292</v>
      </c>
      <c r="J1193" s="61">
        <f t="shared" si="22"/>
        <v>38760</v>
      </c>
      <c r="K1193" s="55" t="s">
        <v>66</v>
      </c>
    </row>
    <row r="1194" spans="2:11" ht="25.5">
      <c r="B1194" s="63" t="s">
        <v>1126</v>
      </c>
      <c r="C1194" s="58">
        <v>20306</v>
      </c>
      <c r="D1194" s="62" t="s">
        <v>78</v>
      </c>
      <c r="E1194" s="57" t="s">
        <v>82</v>
      </c>
      <c r="F1194" s="59" t="s">
        <v>1831</v>
      </c>
      <c r="G1194" s="56" t="s">
        <v>1128</v>
      </c>
      <c r="H1194" s="60" t="s">
        <v>1306</v>
      </c>
      <c r="I1194" s="61">
        <f>1618*1.1</f>
        <v>1779.8000000000002</v>
      </c>
      <c r="J1194" s="61">
        <f t="shared" si="22"/>
        <v>53394.00000000001</v>
      </c>
      <c r="K1194" s="55" t="s">
        <v>66</v>
      </c>
    </row>
    <row r="1195" spans="2:11" ht="25.5">
      <c r="B1195" s="63" t="s">
        <v>1126</v>
      </c>
      <c r="C1195" s="58">
        <v>20306</v>
      </c>
      <c r="D1195" s="62" t="s">
        <v>78</v>
      </c>
      <c r="E1195" s="57" t="s">
        <v>937</v>
      </c>
      <c r="F1195" s="59" t="s">
        <v>1832</v>
      </c>
      <c r="G1195" s="56" t="s">
        <v>1128</v>
      </c>
      <c r="H1195" s="60" t="s">
        <v>1306</v>
      </c>
      <c r="I1195" s="61">
        <v>6737</v>
      </c>
      <c r="J1195" s="61">
        <f t="shared" si="22"/>
        <v>202110</v>
      </c>
      <c r="K1195" s="55" t="s">
        <v>66</v>
      </c>
    </row>
    <row r="1196" spans="2:11" ht="25.5">
      <c r="B1196" s="63" t="s">
        <v>1126</v>
      </c>
      <c r="C1196" s="58">
        <v>20306</v>
      </c>
      <c r="D1196" s="62" t="s">
        <v>78</v>
      </c>
      <c r="E1196" s="57" t="s">
        <v>276</v>
      </c>
      <c r="F1196" s="59" t="s">
        <v>962</v>
      </c>
      <c r="G1196" s="56" t="s">
        <v>1128</v>
      </c>
      <c r="H1196" s="60" t="s">
        <v>1306</v>
      </c>
      <c r="I1196" s="61">
        <v>6045</v>
      </c>
      <c r="J1196" s="61">
        <f t="shared" si="22"/>
        <v>181350</v>
      </c>
      <c r="K1196" s="55" t="s">
        <v>66</v>
      </c>
    </row>
    <row r="1197" spans="2:11" ht="25.5">
      <c r="B1197" s="63" t="s">
        <v>1126</v>
      </c>
      <c r="C1197" s="58">
        <v>20306</v>
      </c>
      <c r="D1197" s="62" t="s">
        <v>78</v>
      </c>
      <c r="E1197" s="57" t="s">
        <v>82</v>
      </c>
      <c r="F1197" s="59" t="s">
        <v>2074</v>
      </c>
      <c r="G1197" s="56" t="s">
        <v>1128</v>
      </c>
      <c r="H1197" s="60" t="s">
        <v>301</v>
      </c>
      <c r="I1197" s="61">
        <f>1220*1.1</f>
        <v>1342</v>
      </c>
      <c r="J1197" s="61">
        <f t="shared" si="22"/>
        <v>53680</v>
      </c>
      <c r="K1197" s="55" t="s">
        <v>66</v>
      </c>
    </row>
    <row r="1198" spans="2:11" ht="25.5">
      <c r="B1198" s="63" t="s">
        <v>1126</v>
      </c>
      <c r="C1198" s="58">
        <v>20306</v>
      </c>
      <c r="D1198" s="62" t="s">
        <v>78</v>
      </c>
      <c r="E1198" s="57" t="s">
        <v>82</v>
      </c>
      <c r="F1198" s="59" t="s">
        <v>2075</v>
      </c>
      <c r="G1198" s="56" t="s">
        <v>1128</v>
      </c>
      <c r="H1198" s="60" t="s">
        <v>301</v>
      </c>
      <c r="I1198" s="61">
        <f>1240*1.1</f>
        <v>1364</v>
      </c>
      <c r="J1198" s="61">
        <f t="shared" si="22"/>
        <v>54560</v>
      </c>
      <c r="K1198" s="55" t="s">
        <v>66</v>
      </c>
    </row>
    <row r="1199" spans="2:11" ht="25.5">
      <c r="B1199" s="63" t="s">
        <v>1126</v>
      </c>
      <c r="C1199" s="58">
        <v>20306</v>
      </c>
      <c r="D1199" s="62" t="s">
        <v>78</v>
      </c>
      <c r="E1199" s="57" t="s">
        <v>82</v>
      </c>
      <c r="F1199" s="59" t="s">
        <v>2076</v>
      </c>
      <c r="G1199" s="56" t="s">
        <v>1128</v>
      </c>
      <c r="H1199" s="60" t="s">
        <v>301</v>
      </c>
      <c r="I1199" s="61">
        <v>2049</v>
      </c>
      <c r="J1199" s="61">
        <f t="shared" si="22"/>
        <v>81960</v>
      </c>
      <c r="K1199" s="55" t="s">
        <v>66</v>
      </c>
    </row>
    <row r="1200" spans="2:11" ht="25.5">
      <c r="B1200" s="63" t="s">
        <v>1126</v>
      </c>
      <c r="C1200" s="58">
        <v>20306</v>
      </c>
      <c r="D1200" s="62" t="s">
        <v>78</v>
      </c>
      <c r="E1200" s="57" t="s">
        <v>82</v>
      </c>
      <c r="F1200" s="59" t="s">
        <v>2077</v>
      </c>
      <c r="G1200" s="56" t="s">
        <v>1128</v>
      </c>
      <c r="H1200" s="60" t="s">
        <v>301</v>
      </c>
      <c r="I1200" s="61">
        <v>5101</v>
      </c>
      <c r="J1200" s="61">
        <f t="shared" si="22"/>
        <v>204040</v>
      </c>
      <c r="K1200" s="55" t="s">
        <v>66</v>
      </c>
    </row>
    <row r="1201" spans="2:11" ht="25.5">
      <c r="B1201" s="63" t="s">
        <v>1126</v>
      </c>
      <c r="C1201" s="58">
        <v>20306</v>
      </c>
      <c r="D1201" s="62" t="s">
        <v>78</v>
      </c>
      <c r="E1201" s="57" t="s">
        <v>82</v>
      </c>
      <c r="F1201" s="59" t="s">
        <v>1838</v>
      </c>
      <c r="G1201" s="56" t="s">
        <v>1128</v>
      </c>
      <c r="H1201" s="60" t="s">
        <v>301</v>
      </c>
      <c r="I1201" s="61">
        <v>9037</v>
      </c>
      <c r="J1201" s="61">
        <f t="shared" si="22"/>
        <v>361480</v>
      </c>
      <c r="K1201" s="55" t="s">
        <v>66</v>
      </c>
    </row>
    <row r="1202" spans="2:11" ht="38.25">
      <c r="B1202" s="63" t="s">
        <v>1126</v>
      </c>
      <c r="C1202" s="58">
        <v>20306</v>
      </c>
      <c r="D1202" s="62" t="s">
        <v>78</v>
      </c>
      <c r="E1202" s="57" t="s">
        <v>82</v>
      </c>
      <c r="F1202" s="59" t="s">
        <v>2078</v>
      </c>
      <c r="G1202" s="56" t="s">
        <v>1128</v>
      </c>
      <c r="H1202" s="60" t="s">
        <v>299</v>
      </c>
      <c r="I1202" s="61">
        <v>54926</v>
      </c>
      <c r="J1202" s="61">
        <f t="shared" si="22"/>
        <v>549260</v>
      </c>
      <c r="K1202" s="55" t="s">
        <v>66</v>
      </c>
    </row>
    <row r="1203" spans="2:11" ht="38.25">
      <c r="B1203" s="63" t="s">
        <v>1126</v>
      </c>
      <c r="C1203" s="58">
        <v>20306</v>
      </c>
      <c r="D1203" s="62" t="s">
        <v>78</v>
      </c>
      <c r="E1203" s="57" t="s">
        <v>82</v>
      </c>
      <c r="F1203" s="59" t="s">
        <v>2079</v>
      </c>
      <c r="G1203" s="56" t="s">
        <v>1128</v>
      </c>
      <c r="H1203" s="60" t="s">
        <v>1306</v>
      </c>
      <c r="I1203" s="61">
        <v>812</v>
      </c>
      <c r="J1203" s="61">
        <f t="shared" si="22"/>
        <v>24360</v>
      </c>
      <c r="K1203" s="55" t="s">
        <v>66</v>
      </c>
    </row>
    <row r="1204" spans="2:11" ht="38.25">
      <c r="B1204" s="63" t="s">
        <v>1126</v>
      </c>
      <c r="C1204" s="58">
        <v>20306</v>
      </c>
      <c r="D1204" s="62" t="s">
        <v>78</v>
      </c>
      <c r="E1204" s="57" t="s">
        <v>82</v>
      </c>
      <c r="F1204" s="59" t="s">
        <v>2080</v>
      </c>
      <c r="G1204" s="56" t="s">
        <v>1128</v>
      </c>
      <c r="H1204" s="60" t="s">
        <v>1306</v>
      </c>
      <c r="I1204" s="61">
        <v>829</v>
      </c>
      <c r="J1204" s="61">
        <f t="shared" si="22"/>
        <v>24870</v>
      </c>
      <c r="K1204" s="55" t="s">
        <v>66</v>
      </c>
    </row>
    <row r="1205" spans="2:11" ht="38.25">
      <c r="B1205" s="63" t="s">
        <v>1126</v>
      </c>
      <c r="C1205" s="58">
        <v>20306</v>
      </c>
      <c r="D1205" s="62" t="s">
        <v>78</v>
      </c>
      <c r="E1205" s="57" t="s">
        <v>82</v>
      </c>
      <c r="F1205" s="59" t="s">
        <v>2081</v>
      </c>
      <c r="G1205" s="56" t="s">
        <v>1128</v>
      </c>
      <c r="H1205" s="60" t="s">
        <v>1306</v>
      </c>
      <c r="I1205" s="61">
        <v>1024</v>
      </c>
      <c r="J1205" s="61">
        <f t="shared" si="22"/>
        <v>30720</v>
      </c>
      <c r="K1205" s="55" t="s">
        <v>66</v>
      </c>
    </row>
    <row r="1206" spans="2:11" ht="38.25">
      <c r="B1206" s="63" t="s">
        <v>1126</v>
      </c>
      <c r="C1206" s="58">
        <v>20306</v>
      </c>
      <c r="D1206" s="62" t="s">
        <v>78</v>
      </c>
      <c r="E1206" s="57" t="s">
        <v>82</v>
      </c>
      <c r="F1206" s="59" t="s">
        <v>2082</v>
      </c>
      <c r="G1206" s="56" t="s">
        <v>1128</v>
      </c>
      <c r="H1206" s="60" t="s">
        <v>1306</v>
      </c>
      <c r="I1206" s="61">
        <v>2683</v>
      </c>
      <c r="J1206" s="61">
        <f t="shared" si="22"/>
        <v>80490</v>
      </c>
      <c r="K1206" s="55" t="s">
        <v>66</v>
      </c>
    </row>
    <row r="1207" spans="2:11" ht="38.25">
      <c r="B1207" s="63" t="s">
        <v>1126</v>
      </c>
      <c r="C1207" s="58">
        <v>20306</v>
      </c>
      <c r="D1207" s="62" t="s">
        <v>78</v>
      </c>
      <c r="E1207" s="57" t="s">
        <v>82</v>
      </c>
      <c r="F1207" s="59" t="s">
        <v>2083</v>
      </c>
      <c r="G1207" s="56" t="s">
        <v>1128</v>
      </c>
      <c r="H1207" s="60" t="s">
        <v>1306</v>
      </c>
      <c r="I1207" s="61">
        <v>4993</v>
      </c>
      <c r="J1207" s="61">
        <f t="shared" si="22"/>
        <v>149790</v>
      </c>
      <c r="K1207" s="55" t="s">
        <v>66</v>
      </c>
    </row>
    <row r="1208" spans="2:11" ht="38.25">
      <c r="B1208" s="63" t="s">
        <v>1126</v>
      </c>
      <c r="C1208" s="58">
        <v>20306</v>
      </c>
      <c r="D1208" s="62" t="s">
        <v>78</v>
      </c>
      <c r="E1208" s="57" t="s">
        <v>82</v>
      </c>
      <c r="F1208" s="59" t="s">
        <v>2084</v>
      </c>
      <c r="G1208" s="56" t="s">
        <v>1128</v>
      </c>
      <c r="H1208" s="60" t="s">
        <v>1306</v>
      </c>
      <c r="I1208" s="61">
        <v>16191</v>
      </c>
      <c r="J1208" s="61">
        <f t="shared" si="22"/>
        <v>485730</v>
      </c>
      <c r="K1208" s="55" t="s">
        <v>66</v>
      </c>
    </row>
    <row r="1209" spans="2:11" ht="38.25">
      <c r="B1209" s="63" t="s">
        <v>1126</v>
      </c>
      <c r="C1209" s="58">
        <v>20306</v>
      </c>
      <c r="D1209" s="62" t="s">
        <v>78</v>
      </c>
      <c r="E1209" s="57" t="s">
        <v>82</v>
      </c>
      <c r="F1209" s="59" t="s">
        <v>2085</v>
      </c>
      <c r="G1209" s="56" t="s">
        <v>1128</v>
      </c>
      <c r="H1209" s="60" t="s">
        <v>1306</v>
      </c>
      <c r="I1209" s="61">
        <v>1980</v>
      </c>
      <c r="J1209" s="61">
        <f t="shared" si="22"/>
        <v>59400</v>
      </c>
      <c r="K1209" s="55" t="s">
        <v>66</v>
      </c>
    </row>
    <row r="1210" spans="2:11" ht="38.25">
      <c r="B1210" s="63" t="s">
        <v>1126</v>
      </c>
      <c r="C1210" s="58">
        <v>20306</v>
      </c>
      <c r="D1210" s="62" t="s">
        <v>78</v>
      </c>
      <c r="E1210" s="57" t="s">
        <v>82</v>
      </c>
      <c r="F1210" s="59" t="s">
        <v>2086</v>
      </c>
      <c r="G1210" s="56" t="s">
        <v>1128</v>
      </c>
      <c r="H1210" s="60" t="s">
        <v>1306</v>
      </c>
      <c r="I1210" s="61">
        <v>1995</v>
      </c>
      <c r="J1210" s="61">
        <f t="shared" si="22"/>
        <v>59850</v>
      </c>
      <c r="K1210" s="55" t="s">
        <v>66</v>
      </c>
    </row>
    <row r="1211" spans="2:11" ht="38.25">
      <c r="B1211" s="63" t="s">
        <v>1126</v>
      </c>
      <c r="C1211" s="58">
        <v>20306</v>
      </c>
      <c r="D1211" s="62" t="s">
        <v>78</v>
      </c>
      <c r="E1211" s="57" t="s">
        <v>82</v>
      </c>
      <c r="F1211" s="59" t="s">
        <v>2087</v>
      </c>
      <c r="G1211" s="56" t="s">
        <v>1128</v>
      </c>
      <c r="H1211" s="60" t="s">
        <v>1306</v>
      </c>
      <c r="I1211" s="61">
        <v>6643</v>
      </c>
      <c r="J1211" s="61">
        <f t="shared" si="22"/>
        <v>199290</v>
      </c>
      <c r="K1211" s="55" t="s">
        <v>66</v>
      </c>
    </row>
    <row r="1212" spans="2:11" ht="38.25">
      <c r="B1212" s="63" t="s">
        <v>1126</v>
      </c>
      <c r="C1212" s="58">
        <v>20306</v>
      </c>
      <c r="D1212" s="62" t="s">
        <v>78</v>
      </c>
      <c r="E1212" s="57" t="s">
        <v>82</v>
      </c>
      <c r="F1212" s="59" t="s">
        <v>2088</v>
      </c>
      <c r="G1212" s="56" t="s">
        <v>1128</v>
      </c>
      <c r="H1212" s="60" t="s">
        <v>1167</v>
      </c>
      <c r="I1212" s="61">
        <v>15257</v>
      </c>
      <c r="J1212" s="61">
        <f t="shared" si="22"/>
        <v>305140</v>
      </c>
      <c r="K1212" s="55" t="s">
        <v>66</v>
      </c>
    </row>
    <row r="1213" spans="2:11" ht="38.25">
      <c r="B1213" s="63" t="s">
        <v>1126</v>
      </c>
      <c r="C1213" s="58">
        <v>20306</v>
      </c>
      <c r="D1213" s="62" t="s">
        <v>78</v>
      </c>
      <c r="E1213" s="57" t="s">
        <v>82</v>
      </c>
      <c r="F1213" s="59" t="s">
        <v>2089</v>
      </c>
      <c r="G1213" s="56" t="s">
        <v>1128</v>
      </c>
      <c r="H1213" s="60" t="s">
        <v>1306</v>
      </c>
      <c r="I1213" s="61">
        <v>759</v>
      </c>
      <c r="J1213" s="61">
        <f t="shared" si="22"/>
        <v>22770</v>
      </c>
      <c r="K1213" s="55" t="s">
        <v>66</v>
      </c>
    </row>
    <row r="1214" spans="2:11" ht="38.25">
      <c r="B1214" s="63" t="s">
        <v>1126</v>
      </c>
      <c r="C1214" s="58">
        <v>20306</v>
      </c>
      <c r="D1214" s="62" t="s">
        <v>78</v>
      </c>
      <c r="E1214" s="57" t="s">
        <v>82</v>
      </c>
      <c r="F1214" s="59" t="s">
        <v>2090</v>
      </c>
      <c r="G1214" s="56" t="s">
        <v>1128</v>
      </c>
      <c r="H1214" s="60" t="s">
        <v>1306</v>
      </c>
      <c r="I1214" s="61">
        <v>944</v>
      </c>
      <c r="J1214" s="61">
        <f t="shared" si="22"/>
        <v>28320</v>
      </c>
      <c r="K1214" s="55" t="s">
        <v>66</v>
      </c>
    </row>
    <row r="1215" spans="2:11" ht="38.25">
      <c r="B1215" s="63" t="s">
        <v>1126</v>
      </c>
      <c r="C1215" s="58">
        <v>20306</v>
      </c>
      <c r="D1215" s="62" t="s">
        <v>78</v>
      </c>
      <c r="E1215" s="57" t="s">
        <v>82</v>
      </c>
      <c r="F1215" s="59" t="s">
        <v>2091</v>
      </c>
      <c r="G1215" s="56" t="s">
        <v>1128</v>
      </c>
      <c r="H1215" s="60" t="s">
        <v>1306</v>
      </c>
      <c r="I1215" s="61">
        <v>2661</v>
      </c>
      <c r="J1215" s="61">
        <f t="shared" si="22"/>
        <v>79830</v>
      </c>
      <c r="K1215" s="55" t="s">
        <v>66</v>
      </c>
    </row>
    <row r="1216" spans="2:11" ht="38.25">
      <c r="B1216" s="63" t="s">
        <v>1126</v>
      </c>
      <c r="C1216" s="58">
        <v>20306</v>
      </c>
      <c r="D1216" s="62" t="s">
        <v>78</v>
      </c>
      <c r="E1216" s="57" t="s">
        <v>82</v>
      </c>
      <c r="F1216" s="59" t="s">
        <v>2092</v>
      </c>
      <c r="G1216" s="56" t="s">
        <v>1128</v>
      </c>
      <c r="H1216" s="60" t="s">
        <v>2093</v>
      </c>
      <c r="I1216" s="61">
        <v>4253</v>
      </c>
      <c r="J1216" s="61">
        <f t="shared" si="22"/>
        <v>106325</v>
      </c>
      <c r="K1216" s="55" t="s">
        <v>66</v>
      </c>
    </row>
    <row r="1217" spans="2:11" ht="38.25">
      <c r="B1217" s="63" t="s">
        <v>1126</v>
      </c>
      <c r="C1217" s="58">
        <v>20306</v>
      </c>
      <c r="D1217" s="62" t="s">
        <v>78</v>
      </c>
      <c r="E1217" s="57" t="s">
        <v>82</v>
      </c>
      <c r="F1217" s="59" t="s">
        <v>2094</v>
      </c>
      <c r="G1217" s="56" t="s">
        <v>1128</v>
      </c>
      <c r="H1217" s="60" t="s">
        <v>2093</v>
      </c>
      <c r="I1217" s="61">
        <v>10644</v>
      </c>
      <c r="J1217" s="61">
        <f t="shared" si="22"/>
        <v>266100</v>
      </c>
      <c r="K1217" s="55" t="s">
        <v>66</v>
      </c>
    </row>
    <row r="1218" spans="2:11" ht="38.25">
      <c r="B1218" s="63" t="s">
        <v>1126</v>
      </c>
      <c r="C1218" s="58">
        <v>20306</v>
      </c>
      <c r="D1218" s="62" t="s">
        <v>78</v>
      </c>
      <c r="E1218" s="57" t="s">
        <v>82</v>
      </c>
      <c r="F1218" s="59" t="s">
        <v>2095</v>
      </c>
      <c r="G1218" s="56" t="s">
        <v>1128</v>
      </c>
      <c r="H1218" s="60" t="s">
        <v>2093</v>
      </c>
      <c r="I1218" s="61">
        <v>1516</v>
      </c>
      <c r="J1218" s="61">
        <f t="shared" si="22"/>
        <v>37900</v>
      </c>
      <c r="K1218" s="55" t="s">
        <v>66</v>
      </c>
    </row>
    <row r="1219" spans="2:11" ht="38.25">
      <c r="B1219" s="63" t="s">
        <v>1126</v>
      </c>
      <c r="C1219" s="58">
        <v>20306</v>
      </c>
      <c r="D1219" s="62" t="s">
        <v>78</v>
      </c>
      <c r="E1219" s="57" t="s">
        <v>82</v>
      </c>
      <c r="F1219" s="59" t="s">
        <v>1856</v>
      </c>
      <c r="G1219" s="56" t="s">
        <v>1128</v>
      </c>
      <c r="H1219" s="60" t="s">
        <v>2093</v>
      </c>
      <c r="I1219" s="61">
        <v>1468</v>
      </c>
      <c r="J1219" s="61">
        <f t="shared" si="22"/>
        <v>36700</v>
      </c>
      <c r="K1219" s="55" t="s">
        <v>66</v>
      </c>
    </row>
    <row r="1220" spans="2:11" ht="38.25">
      <c r="B1220" s="63" t="s">
        <v>1126</v>
      </c>
      <c r="C1220" s="58">
        <v>20306</v>
      </c>
      <c r="D1220" s="62" t="s">
        <v>78</v>
      </c>
      <c r="E1220" s="57" t="s">
        <v>82</v>
      </c>
      <c r="F1220" s="59" t="s">
        <v>2096</v>
      </c>
      <c r="G1220" s="56" t="s">
        <v>1128</v>
      </c>
      <c r="H1220" s="60" t="s">
        <v>2093</v>
      </c>
      <c r="I1220" s="61">
        <v>1772</v>
      </c>
      <c r="J1220" s="61">
        <f t="shared" si="22"/>
        <v>44300</v>
      </c>
      <c r="K1220" s="55" t="s">
        <v>66</v>
      </c>
    </row>
    <row r="1221" spans="2:11" ht="38.25">
      <c r="B1221" s="63" t="s">
        <v>1126</v>
      </c>
      <c r="C1221" s="58">
        <v>20306</v>
      </c>
      <c r="D1221" s="62" t="s">
        <v>78</v>
      </c>
      <c r="E1221" s="57" t="s">
        <v>82</v>
      </c>
      <c r="F1221" s="59" t="s">
        <v>2097</v>
      </c>
      <c r="G1221" s="56" t="s">
        <v>1128</v>
      </c>
      <c r="H1221" s="60" t="s">
        <v>2093</v>
      </c>
      <c r="I1221" s="61">
        <v>3930</v>
      </c>
      <c r="J1221" s="61">
        <f t="shared" si="22"/>
        <v>98250</v>
      </c>
      <c r="K1221" s="55" t="s">
        <v>66</v>
      </c>
    </row>
    <row r="1222" spans="2:11" ht="38.25">
      <c r="B1222" s="63" t="s">
        <v>1126</v>
      </c>
      <c r="C1222" s="58">
        <v>20306</v>
      </c>
      <c r="D1222" s="62" t="s">
        <v>78</v>
      </c>
      <c r="E1222" s="57" t="s">
        <v>82</v>
      </c>
      <c r="F1222" s="59" t="s">
        <v>2098</v>
      </c>
      <c r="G1222" s="56" t="s">
        <v>1128</v>
      </c>
      <c r="H1222" s="60" t="s">
        <v>2093</v>
      </c>
      <c r="I1222" s="61">
        <v>7762</v>
      </c>
      <c r="J1222" s="61">
        <f t="shared" si="22"/>
        <v>194050</v>
      </c>
      <c r="K1222" s="55" t="s">
        <v>66</v>
      </c>
    </row>
    <row r="1223" spans="2:11" ht="38.25">
      <c r="B1223" s="63" t="s">
        <v>1126</v>
      </c>
      <c r="C1223" s="58">
        <v>20306</v>
      </c>
      <c r="D1223" s="62" t="s">
        <v>78</v>
      </c>
      <c r="E1223" s="57" t="s">
        <v>82</v>
      </c>
      <c r="F1223" s="59" t="s">
        <v>2099</v>
      </c>
      <c r="G1223" s="56" t="s">
        <v>1128</v>
      </c>
      <c r="H1223" s="60" t="s">
        <v>299</v>
      </c>
      <c r="I1223" s="61">
        <v>76925</v>
      </c>
      <c r="J1223" s="61">
        <f t="shared" si="22"/>
        <v>769250</v>
      </c>
      <c r="K1223" s="55" t="s">
        <v>66</v>
      </c>
    </row>
    <row r="1224" spans="2:11" ht="38.25">
      <c r="B1224" s="63" t="s">
        <v>1126</v>
      </c>
      <c r="C1224" s="58">
        <v>20306</v>
      </c>
      <c r="D1224" s="62" t="s">
        <v>78</v>
      </c>
      <c r="E1224" s="57" t="s">
        <v>82</v>
      </c>
      <c r="F1224" s="59" t="s">
        <v>2100</v>
      </c>
      <c r="G1224" s="56" t="s">
        <v>1128</v>
      </c>
      <c r="H1224" s="60" t="s">
        <v>299</v>
      </c>
      <c r="I1224" s="61">
        <v>87887</v>
      </c>
      <c r="J1224" s="61">
        <f t="shared" si="22"/>
        <v>878870</v>
      </c>
      <c r="K1224" s="55" t="s">
        <v>66</v>
      </c>
    </row>
    <row r="1225" spans="2:11" ht="38.25">
      <c r="B1225" s="63" t="s">
        <v>1126</v>
      </c>
      <c r="C1225" s="58">
        <v>20306</v>
      </c>
      <c r="D1225" s="62" t="s">
        <v>78</v>
      </c>
      <c r="E1225" s="57" t="s">
        <v>82</v>
      </c>
      <c r="F1225" s="59" t="s">
        <v>2101</v>
      </c>
      <c r="G1225" s="56" t="s">
        <v>1128</v>
      </c>
      <c r="H1225" s="60" t="s">
        <v>1167</v>
      </c>
      <c r="I1225" s="61">
        <v>1342</v>
      </c>
      <c r="J1225" s="61">
        <f t="shared" si="22"/>
        <v>26840</v>
      </c>
      <c r="K1225" s="55" t="s">
        <v>66</v>
      </c>
    </row>
    <row r="1226" spans="2:11" ht="38.25">
      <c r="B1226" s="63" t="s">
        <v>1126</v>
      </c>
      <c r="C1226" s="58">
        <v>20306</v>
      </c>
      <c r="D1226" s="62" t="s">
        <v>78</v>
      </c>
      <c r="E1226" s="57" t="s">
        <v>82</v>
      </c>
      <c r="F1226" s="59" t="s">
        <v>2102</v>
      </c>
      <c r="G1226" s="56" t="s">
        <v>1128</v>
      </c>
      <c r="H1226" s="60" t="s">
        <v>2093</v>
      </c>
      <c r="I1226" s="61">
        <v>1364</v>
      </c>
      <c r="J1226" s="61">
        <f t="shared" si="22"/>
        <v>34100</v>
      </c>
      <c r="K1226" s="55" t="s">
        <v>66</v>
      </c>
    </row>
    <row r="1227" spans="2:11" ht="38.25">
      <c r="B1227" s="63" t="s">
        <v>1126</v>
      </c>
      <c r="C1227" s="58">
        <v>20306</v>
      </c>
      <c r="D1227" s="62" t="s">
        <v>78</v>
      </c>
      <c r="E1227" s="57" t="s">
        <v>82</v>
      </c>
      <c r="F1227" s="59" t="s">
        <v>1864</v>
      </c>
      <c r="G1227" s="56" t="s">
        <v>1128</v>
      </c>
      <c r="H1227" s="60" t="s">
        <v>2093</v>
      </c>
      <c r="I1227" s="61">
        <v>2049</v>
      </c>
      <c r="J1227" s="61">
        <f t="shared" si="22"/>
        <v>51225</v>
      </c>
      <c r="K1227" s="55" t="s">
        <v>66</v>
      </c>
    </row>
    <row r="1228" spans="2:11" ht="38.25">
      <c r="B1228" s="63" t="s">
        <v>1126</v>
      </c>
      <c r="C1228" s="58">
        <v>20306</v>
      </c>
      <c r="D1228" s="62" t="s">
        <v>78</v>
      </c>
      <c r="E1228" s="57" t="s">
        <v>82</v>
      </c>
      <c r="F1228" s="59" t="s">
        <v>2103</v>
      </c>
      <c r="G1228" s="56" t="s">
        <v>1128</v>
      </c>
      <c r="H1228" s="60" t="s">
        <v>2093</v>
      </c>
      <c r="I1228" s="61">
        <v>5101</v>
      </c>
      <c r="J1228" s="61">
        <f t="shared" si="22"/>
        <v>127525</v>
      </c>
      <c r="K1228" s="55" t="s">
        <v>66</v>
      </c>
    </row>
    <row r="1229" spans="2:11" ht="38.25">
      <c r="B1229" s="63" t="s">
        <v>1126</v>
      </c>
      <c r="C1229" s="58">
        <v>20306</v>
      </c>
      <c r="D1229" s="62" t="s">
        <v>78</v>
      </c>
      <c r="E1229" s="57" t="s">
        <v>82</v>
      </c>
      <c r="F1229" s="59" t="s">
        <v>1866</v>
      </c>
      <c r="G1229" s="56" t="s">
        <v>1128</v>
      </c>
      <c r="H1229" s="60" t="s">
        <v>2093</v>
      </c>
      <c r="I1229" s="61">
        <v>9037</v>
      </c>
      <c r="J1229" s="61">
        <f t="shared" si="22"/>
        <v>225925</v>
      </c>
      <c r="K1229" s="55" t="s">
        <v>66</v>
      </c>
    </row>
    <row r="1230" spans="2:11" ht="38.25">
      <c r="B1230" s="63" t="s">
        <v>1126</v>
      </c>
      <c r="C1230" s="58">
        <v>20306</v>
      </c>
      <c r="D1230" s="62" t="s">
        <v>78</v>
      </c>
      <c r="E1230" s="57" t="s">
        <v>82</v>
      </c>
      <c r="F1230" s="59" t="s">
        <v>2104</v>
      </c>
      <c r="G1230" s="56" t="s">
        <v>1128</v>
      </c>
      <c r="H1230" s="60" t="s">
        <v>300</v>
      </c>
      <c r="I1230" s="61">
        <v>54926</v>
      </c>
      <c r="J1230" s="61">
        <f t="shared" si="22"/>
        <v>823890</v>
      </c>
      <c r="K1230" s="55" t="s">
        <v>66</v>
      </c>
    </row>
    <row r="1231" spans="2:11" ht="16.5">
      <c r="B1231" s="63" t="s">
        <v>1126</v>
      </c>
      <c r="C1231" s="58">
        <v>20306</v>
      </c>
      <c r="D1231" s="62" t="s">
        <v>78</v>
      </c>
      <c r="E1231" s="57" t="s">
        <v>82</v>
      </c>
      <c r="F1231" s="59" t="s">
        <v>2105</v>
      </c>
      <c r="G1231" s="56" t="s">
        <v>1128</v>
      </c>
      <c r="H1231" s="60" t="s">
        <v>300</v>
      </c>
      <c r="I1231" s="61">
        <v>83513</v>
      </c>
      <c r="J1231" s="61">
        <f t="shared" si="22"/>
        <v>1252695</v>
      </c>
      <c r="K1231" s="55" t="s">
        <v>66</v>
      </c>
    </row>
    <row r="1232" spans="2:11" ht="16.5">
      <c r="B1232" s="63" t="s">
        <v>1126</v>
      </c>
      <c r="C1232" s="58">
        <v>20306</v>
      </c>
      <c r="D1232" s="62" t="s">
        <v>72</v>
      </c>
      <c r="E1232" s="57" t="s">
        <v>89</v>
      </c>
      <c r="F1232" s="59" t="s">
        <v>1870</v>
      </c>
      <c r="G1232" s="56" t="s">
        <v>1128</v>
      </c>
      <c r="H1232" s="60" t="s">
        <v>293</v>
      </c>
      <c r="I1232" s="61">
        <f>309*1.1</f>
        <v>339.90000000000003</v>
      </c>
      <c r="J1232" s="61">
        <f t="shared" si="22"/>
        <v>118965.00000000001</v>
      </c>
      <c r="K1232" s="55" t="s">
        <v>66</v>
      </c>
    </row>
    <row r="1233" spans="2:11" ht="25.5">
      <c r="B1233" s="63" t="s">
        <v>1126</v>
      </c>
      <c r="C1233" s="58">
        <v>20306</v>
      </c>
      <c r="D1233" s="62" t="s">
        <v>72</v>
      </c>
      <c r="E1233" s="57" t="s">
        <v>85</v>
      </c>
      <c r="F1233" s="59" t="s">
        <v>2106</v>
      </c>
      <c r="G1233" s="56" t="s">
        <v>1128</v>
      </c>
      <c r="H1233" s="60" t="s">
        <v>2093</v>
      </c>
      <c r="I1233" s="61">
        <f>3695*1.1</f>
        <v>4064.5000000000005</v>
      </c>
      <c r="J1233" s="61">
        <f t="shared" si="22"/>
        <v>101612.50000000001</v>
      </c>
      <c r="K1233" s="55" t="s">
        <v>66</v>
      </c>
    </row>
    <row r="1234" spans="2:11" ht="25.5">
      <c r="B1234" s="63" t="s">
        <v>1126</v>
      </c>
      <c r="C1234" s="58">
        <v>20306</v>
      </c>
      <c r="D1234" s="62" t="s">
        <v>136</v>
      </c>
      <c r="E1234" s="57" t="s">
        <v>95</v>
      </c>
      <c r="F1234" s="59" t="s">
        <v>2107</v>
      </c>
      <c r="G1234" s="56" t="s">
        <v>1128</v>
      </c>
      <c r="H1234" s="60" t="s">
        <v>2093</v>
      </c>
      <c r="I1234" s="61">
        <f>412*1.1</f>
        <v>453.20000000000005</v>
      </c>
      <c r="J1234" s="61">
        <f t="shared" si="22"/>
        <v>11330.000000000002</v>
      </c>
      <c r="K1234" s="55" t="s">
        <v>66</v>
      </c>
    </row>
    <row r="1235" spans="2:11" ht="25.5">
      <c r="B1235" s="63" t="s">
        <v>1126</v>
      </c>
      <c r="C1235" s="58">
        <v>20306</v>
      </c>
      <c r="D1235" s="62" t="s">
        <v>136</v>
      </c>
      <c r="E1235" s="57" t="s">
        <v>95</v>
      </c>
      <c r="F1235" s="59" t="s">
        <v>2108</v>
      </c>
      <c r="G1235" s="56" t="s">
        <v>1128</v>
      </c>
      <c r="H1235" s="60" t="s">
        <v>2093</v>
      </c>
      <c r="I1235" s="61">
        <f>858*1.1</f>
        <v>943.8000000000001</v>
      </c>
      <c r="J1235" s="61">
        <f t="shared" si="22"/>
        <v>23595</v>
      </c>
      <c r="K1235" s="55" t="s">
        <v>66</v>
      </c>
    </row>
    <row r="1236" spans="2:11" ht="25.5">
      <c r="B1236" s="63" t="s">
        <v>1126</v>
      </c>
      <c r="C1236" s="58">
        <v>20306</v>
      </c>
      <c r="D1236" s="62" t="s">
        <v>136</v>
      </c>
      <c r="E1236" s="57" t="s">
        <v>95</v>
      </c>
      <c r="F1236" s="59" t="s">
        <v>2109</v>
      </c>
      <c r="G1236" s="56" t="s">
        <v>1128</v>
      </c>
      <c r="H1236" s="60" t="s">
        <v>2093</v>
      </c>
      <c r="I1236" s="61">
        <f>858*1.1</f>
        <v>943.8000000000001</v>
      </c>
      <c r="J1236" s="61">
        <f t="shared" si="22"/>
        <v>23595</v>
      </c>
      <c r="K1236" s="55" t="s">
        <v>66</v>
      </c>
    </row>
    <row r="1237" spans="2:11" ht="25.5">
      <c r="B1237" s="63" t="s">
        <v>1126</v>
      </c>
      <c r="C1237" s="58">
        <v>20306</v>
      </c>
      <c r="D1237" s="62" t="s">
        <v>136</v>
      </c>
      <c r="E1237" s="57" t="s">
        <v>95</v>
      </c>
      <c r="F1237" s="59" t="s">
        <v>2110</v>
      </c>
      <c r="G1237" s="56" t="s">
        <v>1128</v>
      </c>
      <c r="H1237" s="60" t="s">
        <v>2093</v>
      </c>
      <c r="I1237" s="61">
        <f>4963*1.1</f>
        <v>5459.3</v>
      </c>
      <c r="J1237" s="61">
        <f t="shared" si="22"/>
        <v>136482.5</v>
      </c>
      <c r="K1237" s="55" t="s">
        <v>66</v>
      </c>
    </row>
    <row r="1238" spans="2:11" ht="25.5">
      <c r="B1238" s="63" t="s">
        <v>1126</v>
      </c>
      <c r="C1238" s="58">
        <v>20306</v>
      </c>
      <c r="D1238" s="62" t="s">
        <v>136</v>
      </c>
      <c r="E1238" s="57" t="s">
        <v>95</v>
      </c>
      <c r="F1238" s="59" t="s">
        <v>2111</v>
      </c>
      <c r="G1238" s="56" t="s">
        <v>1128</v>
      </c>
      <c r="H1238" s="60" t="s">
        <v>2093</v>
      </c>
      <c r="I1238" s="61">
        <f>183*1.1</f>
        <v>201.3</v>
      </c>
      <c r="J1238" s="61">
        <f t="shared" si="22"/>
        <v>5032.5</v>
      </c>
      <c r="K1238" s="55" t="s">
        <v>66</v>
      </c>
    </row>
    <row r="1239" spans="2:11" ht="25.5">
      <c r="B1239" s="63" t="s">
        <v>1126</v>
      </c>
      <c r="C1239" s="58">
        <v>20306</v>
      </c>
      <c r="D1239" s="62" t="s">
        <v>136</v>
      </c>
      <c r="E1239" s="57" t="s">
        <v>95</v>
      </c>
      <c r="F1239" s="59" t="s">
        <v>2112</v>
      </c>
      <c r="G1239" s="56" t="s">
        <v>1128</v>
      </c>
      <c r="H1239" s="60" t="s">
        <v>2093</v>
      </c>
      <c r="I1239" s="61">
        <f>679*1.1</f>
        <v>746.9000000000001</v>
      </c>
      <c r="J1239" s="61">
        <f t="shared" si="22"/>
        <v>18672.500000000004</v>
      </c>
      <c r="K1239" s="55" t="s">
        <v>66</v>
      </c>
    </row>
    <row r="1240" spans="2:11" ht="25.5">
      <c r="B1240" s="63" t="s">
        <v>1126</v>
      </c>
      <c r="C1240" s="58">
        <v>20306</v>
      </c>
      <c r="D1240" s="62" t="s">
        <v>136</v>
      </c>
      <c r="E1240" s="57" t="s">
        <v>95</v>
      </c>
      <c r="F1240" s="59" t="s">
        <v>2113</v>
      </c>
      <c r="G1240" s="56" t="s">
        <v>1128</v>
      </c>
      <c r="H1240" s="60" t="s">
        <v>2093</v>
      </c>
      <c r="I1240" s="61">
        <f>1738*1.1</f>
        <v>1911.8000000000002</v>
      </c>
      <c r="J1240" s="61">
        <f t="shared" si="22"/>
        <v>47795.00000000001</v>
      </c>
      <c r="K1240" s="55" t="s">
        <v>66</v>
      </c>
    </row>
    <row r="1241" spans="2:11" ht="25.5">
      <c r="B1241" s="63" t="s">
        <v>1126</v>
      </c>
      <c r="C1241" s="58">
        <v>20306</v>
      </c>
      <c r="D1241" s="62" t="s">
        <v>136</v>
      </c>
      <c r="E1241" s="57" t="s">
        <v>95</v>
      </c>
      <c r="F1241" s="59" t="s">
        <v>2114</v>
      </c>
      <c r="G1241" s="56" t="s">
        <v>1128</v>
      </c>
      <c r="H1241" s="60" t="s">
        <v>2093</v>
      </c>
      <c r="I1241" s="61">
        <f>1737*1.1</f>
        <v>1910.7</v>
      </c>
      <c r="J1241" s="61">
        <f t="shared" si="22"/>
        <v>47767.5</v>
      </c>
      <c r="K1241" s="55" t="s">
        <v>66</v>
      </c>
    </row>
    <row r="1242" spans="2:11" ht="25.5">
      <c r="B1242" s="63" t="s">
        <v>1126</v>
      </c>
      <c r="C1242" s="58">
        <v>20306</v>
      </c>
      <c r="D1242" s="62" t="s">
        <v>136</v>
      </c>
      <c r="E1242" s="57" t="s">
        <v>95</v>
      </c>
      <c r="F1242" s="59" t="s">
        <v>2115</v>
      </c>
      <c r="G1242" s="56" t="s">
        <v>1128</v>
      </c>
      <c r="H1242" s="60" t="s">
        <v>2093</v>
      </c>
      <c r="I1242" s="61">
        <f>1728*1.1</f>
        <v>1900.8000000000002</v>
      </c>
      <c r="J1242" s="61">
        <f t="shared" si="22"/>
        <v>47520.00000000001</v>
      </c>
      <c r="K1242" s="55" t="s">
        <v>66</v>
      </c>
    </row>
    <row r="1243" spans="2:11" ht="25.5">
      <c r="B1243" s="63" t="s">
        <v>1126</v>
      </c>
      <c r="C1243" s="58">
        <v>20306</v>
      </c>
      <c r="D1243" s="62" t="s">
        <v>136</v>
      </c>
      <c r="E1243" s="57" t="s">
        <v>95</v>
      </c>
      <c r="F1243" s="59" t="s">
        <v>2116</v>
      </c>
      <c r="G1243" s="56" t="s">
        <v>1128</v>
      </c>
      <c r="H1243" s="60" t="s">
        <v>2093</v>
      </c>
      <c r="I1243" s="61">
        <f>1736*1.1</f>
        <v>1909.6000000000001</v>
      </c>
      <c r="J1243" s="61">
        <f t="shared" si="22"/>
        <v>47740</v>
      </c>
      <c r="K1243" s="55" t="s">
        <v>66</v>
      </c>
    </row>
    <row r="1244" spans="2:11" ht="25.5">
      <c r="B1244" s="63" t="s">
        <v>1126</v>
      </c>
      <c r="C1244" s="58">
        <v>20306</v>
      </c>
      <c r="D1244" s="62" t="s">
        <v>136</v>
      </c>
      <c r="E1244" s="57" t="s">
        <v>95</v>
      </c>
      <c r="F1244" s="59" t="s">
        <v>2117</v>
      </c>
      <c r="G1244" s="56" t="s">
        <v>1128</v>
      </c>
      <c r="H1244" s="60" t="s">
        <v>2093</v>
      </c>
      <c r="I1244" s="61">
        <f>1737*1.1</f>
        <v>1910.7</v>
      </c>
      <c r="J1244" s="61">
        <f t="shared" si="22"/>
        <v>47767.5</v>
      </c>
      <c r="K1244" s="55" t="s">
        <v>66</v>
      </c>
    </row>
    <row r="1245" spans="2:11" ht="25.5">
      <c r="B1245" s="63" t="s">
        <v>1126</v>
      </c>
      <c r="C1245" s="58">
        <v>20306</v>
      </c>
      <c r="D1245" s="62" t="s">
        <v>136</v>
      </c>
      <c r="E1245" s="57" t="s">
        <v>95</v>
      </c>
      <c r="F1245" s="59" t="s">
        <v>2118</v>
      </c>
      <c r="G1245" s="56" t="s">
        <v>1128</v>
      </c>
      <c r="H1245" s="60" t="s">
        <v>2093</v>
      </c>
      <c r="I1245" s="61">
        <f>8249*1.1</f>
        <v>9073.900000000001</v>
      </c>
      <c r="J1245" s="61">
        <f t="shared" si="22"/>
        <v>226847.50000000003</v>
      </c>
      <c r="K1245" s="55" t="s">
        <v>66</v>
      </c>
    </row>
    <row r="1246" spans="2:11" ht="25.5">
      <c r="B1246" s="63" t="s">
        <v>1126</v>
      </c>
      <c r="C1246" s="58">
        <v>20306</v>
      </c>
      <c r="D1246" s="62" t="s">
        <v>136</v>
      </c>
      <c r="E1246" s="57" t="s">
        <v>95</v>
      </c>
      <c r="F1246" s="59" t="s">
        <v>2119</v>
      </c>
      <c r="G1246" s="56" t="s">
        <v>1128</v>
      </c>
      <c r="H1246" s="60" t="s">
        <v>2093</v>
      </c>
      <c r="I1246" s="61">
        <f>8260*1.1</f>
        <v>9086</v>
      </c>
      <c r="J1246" s="61">
        <f aca="true" t="shared" si="23" ref="J1246:J1309">H1246*I1246</f>
        <v>227150</v>
      </c>
      <c r="K1246" s="55" t="s">
        <v>66</v>
      </c>
    </row>
    <row r="1247" spans="2:11" ht="25.5">
      <c r="B1247" s="63" t="s">
        <v>1126</v>
      </c>
      <c r="C1247" s="58">
        <v>20306</v>
      </c>
      <c r="D1247" s="62" t="s">
        <v>136</v>
      </c>
      <c r="E1247" s="57" t="s">
        <v>95</v>
      </c>
      <c r="F1247" s="59" t="s">
        <v>2120</v>
      </c>
      <c r="G1247" s="56" t="s">
        <v>1128</v>
      </c>
      <c r="H1247" s="60" t="s">
        <v>2093</v>
      </c>
      <c r="I1247" s="61">
        <v>446</v>
      </c>
      <c r="J1247" s="61">
        <f t="shared" si="23"/>
        <v>11150</v>
      </c>
      <c r="K1247" s="55" t="s">
        <v>66</v>
      </c>
    </row>
    <row r="1248" spans="2:11" ht="25.5">
      <c r="B1248" s="63" t="s">
        <v>1126</v>
      </c>
      <c r="C1248" s="58">
        <v>20306</v>
      </c>
      <c r="D1248" s="62" t="s">
        <v>136</v>
      </c>
      <c r="E1248" s="57" t="s">
        <v>95</v>
      </c>
      <c r="F1248" s="59" t="s">
        <v>2121</v>
      </c>
      <c r="G1248" s="56" t="s">
        <v>1128</v>
      </c>
      <c r="H1248" s="60" t="s">
        <v>2093</v>
      </c>
      <c r="I1248" s="61">
        <v>746</v>
      </c>
      <c r="J1248" s="61">
        <f t="shared" si="23"/>
        <v>18650</v>
      </c>
      <c r="K1248" s="55" t="s">
        <v>66</v>
      </c>
    </row>
    <row r="1249" spans="2:11" ht="25.5">
      <c r="B1249" s="63" t="s">
        <v>1126</v>
      </c>
      <c r="C1249" s="58">
        <v>20306</v>
      </c>
      <c r="D1249" s="62" t="s">
        <v>136</v>
      </c>
      <c r="E1249" s="57" t="s">
        <v>95</v>
      </c>
      <c r="F1249" s="59" t="s">
        <v>2122</v>
      </c>
      <c r="G1249" s="56" t="s">
        <v>1128</v>
      </c>
      <c r="H1249" s="60" t="s">
        <v>2093</v>
      </c>
      <c r="I1249" s="61">
        <v>746</v>
      </c>
      <c r="J1249" s="61">
        <f t="shared" si="23"/>
        <v>18650</v>
      </c>
      <c r="K1249" s="55" t="s">
        <v>66</v>
      </c>
    </row>
    <row r="1250" spans="2:11" ht="38.25">
      <c r="B1250" s="63" t="s">
        <v>1126</v>
      </c>
      <c r="C1250" s="58">
        <v>20306</v>
      </c>
      <c r="D1250" s="62" t="s">
        <v>136</v>
      </c>
      <c r="E1250" s="57" t="s">
        <v>95</v>
      </c>
      <c r="F1250" s="59" t="s">
        <v>2123</v>
      </c>
      <c r="G1250" s="56" t="s">
        <v>1128</v>
      </c>
      <c r="H1250" s="60" t="s">
        <v>2093</v>
      </c>
      <c r="I1250" s="61">
        <v>20496</v>
      </c>
      <c r="J1250" s="61">
        <f t="shared" si="23"/>
        <v>512400</v>
      </c>
      <c r="K1250" s="55" t="s">
        <v>66</v>
      </c>
    </row>
    <row r="1251" spans="2:11" ht="38.25">
      <c r="B1251" s="63" t="s">
        <v>1126</v>
      </c>
      <c r="C1251" s="58">
        <v>20306</v>
      </c>
      <c r="D1251" s="62" t="s">
        <v>136</v>
      </c>
      <c r="E1251" s="57" t="s">
        <v>95</v>
      </c>
      <c r="F1251" s="59" t="s">
        <v>2124</v>
      </c>
      <c r="G1251" s="56" t="s">
        <v>1128</v>
      </c>
      <c r="H1251" s="60" t="s">
        <v>2093</v>
      </c>
      <c r="I1251" s="61">
        <v>1494</v>
      </c>
      <c r="J1251" s="61">
        <f t="shared" si="23"/>
        <v>37350</v>
      </c>
      <c r="K1251" s="55" t="s">
        <v>66</v>
      </c>
    </row>
    <row r="1252" spans="2:11" ht="38.25">
      <c r="B1252" s="63" t="s">
        <v>1126</v>
      </c>
      <c r="C1252" s="58">
        <v>20306</v>
      </c>
      <c r="D1252" s="62" t="s">
        <v>136</v>
      </c>
      <c r="E1252" s="57" t="s">
        <v>95</v>
      </c>
      <c r="F1252" s="59" t="s">
        <v>2125</v>
      </c>
      <c r="G1252" s="56" t="s">
        <v>1128</v>
      </c>
      <c r="H1252" s="60" t="s">
        <v>2093</v>
      </c>
      <c r="I1252" s="61">
        <v>1673</v>
      </c>
      <c r="J1252" s="61">
        <f t="shared" si="23"/>
        <v>41825</v>
      </c>
      <c r="K1252" s="55" t="s">
        <v>66</v>
      </c>
    </row>
    <row r="1253" spans="2:11" ht="38.25">
      <c r="B1253" s="63" t="s">
        <v>1126</v>
      </c>
      <c r="C1253" s="58">
        <v>20306</v>
      </c>
      <c r="D1253" s="62" t="s">
        <v>136</v>
      </c>
      <c r="E1253" s="57" t="s">
        <v>95</v>
      </c>
      <c r="F1253" s="59" t="s">
        <v>2126</v>
      </c>
      <c r="G1253" s="56" t="s">
        <v>1128</v>
      </c>
      <c r="H1253" s="60" t="s">
        <v>2093</v>
      </c>
      <c r="I1253" s="61">
        <v>1669</v>
      </c>
      <c r="J1253" s="61">
        <f t="shared" si="23"/>
        <v>41725</v>
      </c>
      <c r="K1253" s="55" t="s">
        <v>66</v>
      </c>
    </row>
    <row r="1254" spans="2:11" ht="38.25">
      <c r="B1254" s="63" t="s">
        <v>1126</v>
      </c>
      <c r="C1254" s="58">
        <v>20306</v>
      </c>
      <c r="D1254" s="62" t="s">
        <v>136</v>
      </c>
      <c r="E1254" s="57" t="s">
        <v>95</v>
      </c>
      <c r="F1254" s="59" t="s">
        <v>2127</v>
      </c>
      <c r="G1254" s="56" t="s">
        <v>1128</v>
      </c>
      <c r="H1254" s="60" t="s">
        <v>2093</v>
      </c>
      <c r="I1254" s="61">
        <v>2560</v>
      </c>
      <c r="J1254" s="61">
        <f t="shared" si="23"/>
        <v>64000</v>
      </c>
      <c r="K1254" s="55" t="s">
        <v>66</v>
      </c>
    </row>
    <row r="1255" spans="2:11" ht="38.25">
      <c r="B1255" s="63" t="s">
        <v>1126</v>
      </c>
      <c r="C1255" s="58">
        <v>20306</v>
      </c>
      <c r="D1255" s="62" t="s">
        <v>136</v>
      </c>
      <c r="E1255" s="57" t="s">
        <v>95</v>
      </c>
      <c r="F1255" s="59" t="s">
        <v>2128</v>
      </c>
      <c r="G1255" s="56" t="s">
        <v>1128</v>
      </c>
      <c r="H1255" s="60" t="s">
        <v>2093</v>
      </c>
      <c r="I1255" s="61">
        <v>2435</v>
      </c>
      <c r="J1255" s="61">
        <f t="shared" si="23"/>
        <v>60875</v>
      </c>
      <c r="K1255" s="55" t="s">
        <v>66</v>
      </c>
    </row>
    <row r="1256" spans="2:11" ht="38.25">
      <c r="B1256" s="63" t="s">
        <v>1126</v>
      </c>
      <c r="C1256" s="58">
        <v>20306</v>
      </c>
      <c r="D1256" s="62" t="s">
        <v>136</v>
      </c>
      <c r="E1256" s="57" t="s">
        <v>95</v>
      </c>
      <c r="F1256" s="59" t="s">
        <v>2129</v>
      </c>
      <c r="G1256" s="56" t="s">
        <v>1128</v>
      </c>
      <c r="H1256" s="60" t="s">
        <v>2093</v>
      </c>
      <c r="I1256" s="61">
        <v>5040</v>
      </c>
      <c r="J1256" s="61">
        <f t="shared" si="23"/>
        <v>126000</v>
      </c>
      <c r="K1256" s="55" t="s">
        <v>66</v>
      </c>
    </row>
    <row r="1257" spans="2:11" ht="38.25">
      <c r="B1257" s="63" t="s">
        <v>1126</v>
      </c>
      <c r="C1257" s="58">
        <v>20306</v>
      </c>
      <c r="D1257" s="62" t="s">
        <v>136</v>
      </c>
      <c r="E1257" s="57" t="s">
        <v>95</v>
      </c>
      <c r="F1257" s="59" t="s">
        <v>2130</v>
      </c>
      <c r="G1257" s="56" t="s">
        <v>1128</v>
      </c>
      <c r="H1257" s="60" t="s">
        <v>2093</v>
      </c>
      <c r="I1257" s="61">
        <v>8286</v>
      </c>
      <c r="J1257" s="61">
        <f t="shared" si="23"/>
        <v>207150</v>
      </c>
      <c r="K1257" s="55" t="s">
        <v>66</v>
      </c>
    </row>
    <row r="1258" spans="2:11" ht="38.25">
      <c r="B1258" s="63" t="s">
        <v>1126</v>
      </c>
      <c r="C1258" s="58">
        <v>20306</v>
      </c>
      <c r="D1258" s="62" t="s">
        <v>136</v>
      </c>
      <c r="E1258" s="57" t="s">
        <v>95</v>
      </c>
      <c r="F1258" s="59" t="s">
        <v>1883</v>
      </c>
      <c r="G1258" s="56" t="s">
        <v>1128</v>
      </c>
      <c r="H1258" s="60" t="s">
        <v>300</v>
      </c>
      <c r="I1258" s="61">
        <v>29520</v>
      </c>
      <c r="J1258" s="61">
        <f t="shared" si="23"/>
        <v>442800</v>
      </c>
      <c r="K1258" s="55" t="s">
        <v>66</v>
      </c>
    </row>
    <row r="1259" spans="2:11" ht="38.25">
      <c r="B1259" s="63" t="s">
        <v>1126</v>
      </c>
      <c r="C1259" s="58">
        <v>20306</v>
      </c>
      <c r="D1259" s="62" t="s">
        <v>136</v>
      </c>
      <c r="E1259" s="57" t="s">
        <v>95</v>
      </c>
      <c r="F1259" s="59" t="s">
        <v>2131</v>
      </c>
      <c r="G1259" s="56" t="s">
        <v>1128</v>
      </c>
      <c r="H1259" s="60" t="s">
        <v>2093</v>
      </c>
      <c r="I1259" s="61">
        <v>1526</v>
      </c>
      <c r="J1259" s="61">
        <f t="shared" si="23"/>
        <v>38150</v>
      </c>
      <c r="K1259" s="55" t="s">
        <v>66</v>
      </c>
    </row>
    <row r="1260" spans="2:11" ht="38.25">
      <c r="B1260" s="63" t="s">
        <v>1126</v>
      </c>
      <c r="C1260" s="58">
        <v>20306</v>
      </c>
      <c r="D1260" s="62" t="s">
        <v>136</v>
      </c>
      <c r="E1260" s="57" t="s">
        <v>95</v>
      </c>
      <c r="F1260" s="59" t="s">
        <v>2132</v>
      </c>
      <c r="G1260" s="56" t="s">
        <v>1128</v>
      </c>
      <c r="H1260" s="60" t="s">
        <v>2093</v>
      </c>
      <c r="I1260" s="61">
        <v>1949</v>
      </c>
      <c r="J1260" s="61">
        <f t="shared" si="23"/>
        <v>48725</v>
      </c>
      <c r="K1260" s="55" t="s">
        <v>66</v>
      </c>
    </row>
    <row r="1261" spans="2:11" ht="38.25">
      <c r="B1261" s="63" t="s">
        <v>1126</v>
      </c>
      <c r="C1261" s="58">
        <v>20306</v>
      </c>
      <c r="D1261" s="62" t="s">
        <v>136</v>
      </c>
      <c r="E1261" s="57" t="s">
        <v>95</v>
      </c>
      <c r="F1261" s="59" t="s">
        <v>2133</v>
      </c>
      <c r="G1261" s="56" t="s">
        <v>1128</v>
      </c>
      <c r="H1261" s="60" t="s">
        <v>2093</v>
      </c>
      <c r="I1261" s="61">
        <v>1961</v>
      </c>
      <c r="J1261" s="61">
        <f t="shared" si="23"/>
        <v>49025</v>
      </c>
      <c r="K1261" s="55" t="s">
        <v>66</v>
      </c>
    </row>
    <row r="1262" spans="2:11" ht="38.25">
      <c r="B1262" s="63" t="s">
        <v>1126</v>
      </c>
      <c r="C1262" s="58">
        <v>20306</v>
      </c>
      <c r="D1262" s="62" t="s">
        <v>136</v>
      </c>
      <c r="E1262" s="57" t="s">
        <v>95</v>
      </c>
      <c r="F1262" s="59" t="s">
        <v>2134</v>
      </c>
      <c r="G1262" s="56" t="s">
        <v>1128</v>
      </c>
      <c r="H1262" s="60" t="s">
        <v>2093</v>
      </c>
      <c r="I1262" s="61">
        <v>3788</v>
      </c>
      <c r="J1262" s="61">
        <f t="shared" si="23"/>
        <v>94700</v>
      </c>
      <c r="K1262" s="55" t="s">
        <v>66</v>
      </c>
    </row>
    <row r="1263" spans="2:11" ht="25.5">
      <c r="B1263" s="63" t="s">
        <v>1126</v>
      </c>
      <c r="C1263" s="58">
        <v>20306</v>
      </c>
      <c r="D1263" s="62" t="s">
        <v>136</v>
      </c>
      <c r="E1263" s="57" t="s">
        <v>95</v>
      </c>
      <c r="F1263" s="59" t="s">
        <v>2135</v>
      </c>
      <c r="G1263" s="56" t="s">
        <v>1128</v>
      </c>
      <c r="H1263" s="60" t="s">
        <v>2093</v>
      </c>
      <c r="I1263" s="61">
        <v>3808</v>
      </c>
      <c r="J1263" s="61">
        <f t="shared" si="23"/>
        <v>95200</v>
      </c>
      <c r="K1263" s="55" t="s">
        <v>66</v>
      </c>
    </row>
    <row r="1264" spans="2:11" ht="25.5">
      <c r="B1264" s="63" t="s">
        <v>1126</v>
      </c>
      <c r="C1264" s="58">
        <v>20306</v>
      </c>
      <c r="D1264" s="62" t="s">
        <v>90</v>
      </c>
      <c r="E1264" s="57" t="s">
        <v>108</v>
      </c>
      <c r="F1264" s="59" t="s">
        <v>2136</v>
      </c>
      <c r="G1264" s="56" t="s">
        <v>1128</v>
      </c>
      <c r="H1264" s="60" t="s">
        <v>2093</v>
      </c>
      <c r="I1264" s="61">
        <v>226</v>
      </c>
      <c r="J1264" s="61">
        <f t="shared" si="23"/>
        <v>5650</v>
      </c>
      <c r="K1264" s="55" t="s">
        <v>66</v>
      </c>
    </row>
    <row r="1265" spans="2:11" ht="16.5">
      <c r="B1265" s="63" t="s">
        <v>1126</v>
      </c>
      <c r="C1265" s="58">
        <v>20306</v>
      </c>
      <c r="D1265" s="62" t="s">
        <v>90</v>
      </c>
      <c r="E1265" s="57" t="s">
        <v>108</v>
      </c>
      <c r="F1265" s="59" t="s">
        <v>976</v>
      </c>
      <c r="G1265" s="56" t="s">
        <v>1128</v>
      </c>
      <c r="H1265" s="60" t="s">
        <v>2093</v>
      </c>
      <c r="I1265" s="61">
        <v>584</v>
      </c>
      <c r="J1265" s="61">
        <f t="shared" si="23"/>
        <v>14600</v>
      </c>
      <c r="K1265" s="55" t="s">
        <v>66</v>
      </c>
    </row>
    <row r="1266" spans="2:11" ht="16.5">
      <c r="B1266" s="63" t="s">
        <v>1126</v>
      </c>
      <c r="C1266" s="58">
        <v>20306</v>
      </c>
      <c r="D1266" s="62" t="s">
        <v>90</v>
      </c>
      <c r="E1266" s="57" t="s">
        <v>108</v>
      </c>
      <c r="F1266" s="59" t="s">
        <v>977</v>
      </c>
      <c r="G1266" s="56" t="s">
        <v>1128</v>
      </c>
      <c r="H1266" s="60" t="s">
        <v>2093</v>
      </c>
      <c r="I1266" s="61">
        <f>633*1.1</f>
        <v>696.3000000000001</v>
      </c>
      <c r="J1266" s="61">
        <f t="shared" si="23"/>
        <v>17407.5</v>
      </c>
      <c r="K1266" s="55" t="s">
        <v>66</v>
      </c>
    </row>
    <row r="1267" spans="2:11" ht="16.5">
      <c r="B1267" s="63" t="s">
        <v>1126</v>
      </c>
      <c r="C1267" s="58">
        <v>20306</v>
      </c>
      <c r="D1267" s="62" t="s">
        <v>90</v>
      </c>
      <c r="E1267" s="57" t="s">
        <v>108</v>
      </c>
      <c r="F1267" s="59" t="s">
        <v>1890</v>
      </c>
      <c r="G1267" s="56" t="s">
        <v>1128</v>
      </c>
      <c r="H1267" s="60" t="s">
        <v>2093</v>
      </c>
      <c r="I1267" s="61">
        <f>672*1.1</f>
        <v>739.2</v>
      </c>
      <c r="J1267" s="61">
        <f t="shared" si="23"/>
        <v>18480</v>
      </c>
      <c r="K1267" s="55" t="s">
        <v>66</v>
      </c>
    </row>
    <row r="1268" spans="2:11" ht="16.5">
      <c r="B1268" s="63" t="s">
        <v>1126</v>
      </c>
      <c r="C1268" s="58">
        <v>20306</v>
      </c>
      <c r="D1268" s="62" t="s">
        <v>90</v>
      </c>
      <c r="E1268" s="57" t="s">
        <v>108</v>
      </c>
      <c r="F1268" s="59" t="s">
        <v>1891</v>
      </c>
      <c r="G1268" s="56" t="s">
        <v>1128</v>
      </c>
      <c r="H1268" s="60" t="s">
        <v>2093</v>
      </c>
      <c r="I1268" s="61">
        <f>898*1.1</f>
        <v>987.8000000000001</v>
      </c>
      <c r="J1268" s="61">
        <f t="shared" si="23"/>
        <v>24695</v>
      </c>
      <c r="K1268" s="55" t="s">
        <v>66</v>
      </c>
    </row>
    <row r="1269" spans="2:11" ht="16.5">
      <c r="B1269" s="63" t="s">
        <v>1126</v>
      </c>
      <c r="C1269" s="58">
        <v>20306</v>
      </c>
      <c r="D1269" s="62" t="s">
        <v>90</v>
      </c>
      <c r="E1269" s="57" t="s">
        <v>108</v>
      </c>
      <c r="F1269" s="59" t="s">
        <v>1892</v>
      </c>
      <c r="G1269" s="56" t="s">
        <v>1128</v>
      </c>
      <c r="H1269" s="60" t="s">
        <v>2093</v>
      </c>
      <c r="I1269" s="61">
        <v>3109</v>
      </c>
      <c r="J1269" s="61">
        <f t="shared" si="23"/>
        <v>77725</v>
      </c>
      <c r="K1269" s="55" t="s">
        <v>66</v>
      </c>
    </row>
    <row r="1270" spans="2:11" ht="25.5">
      <c r="B1270" s="63" t="s">
        <v>1126</v>
      </c>
      <c r="C1270" s="58">
        <v>20306</v>
      </c>
      <c r="D1270" s="62" t="s">
        <v>90</v>
      </c>
      <c r="E1270" s="57" t="s">
        <v>108</v>
      </c>
      <c r="F1270" s="59" t="s">
        <v>1893</v>
      </c>
      <c r="G1270" s="56" t="s">
        <v>1128</v>
      </c>
      <c r="H1270" s="60" t="s">
        <v>2093</v>
      </c>
      <c r="I1270" s="61">
        <f>2953*1.1</f>
        <v>3248.3</v>
      </c>
      <c r="J1270" s="61">
        <f t="shared" si="23"/>
        <v>81207.5</v>
      </c>
      <c r="K1270" s="55" t="s">
        <v>66</v>
      </c>
    </row>
    <row r="1271" spans="2:11" ht="25.5">
      <c r="B1271" s="63" t="s">
        <v>1126</v>
      </c>
      <c r="C1271" s="58">
        <v>20306</v>
      </c>
      <c r="D1271" s="62" t="s">
        <v>90</v>
      </c>
      <c r="E1271" s="57" t="s">
        <v>108</v>
      </c>
      <c r="F1271" s="59" t="s">
        <v>1894</v>
      </c>
      <c r="G1271" s="56" t="s">
        <v>1128</v>
      </c>
      <c r="H1271" s="60" t="s">
        <v>2093</v>
      </c>
      <c r="I1271" s="61">
        <f>5194*1.1</f>
        <v>5713.400000000001</v>
      </c>
      <c r="J1271" s="61">
        <f t="shared" si="23"/>
        <v>142835</v>
      </c>
      <c r="K1271" s="55" t="s">
        <v>66</v>
      </c>
    </row>
    <row r="1272" spans="2:11" ht="25.5">
      <c r="B1272" s="63" t="s">
        <v>1126</v>
      </c>
      <c r="C1272" s="58">
        <v>20306</v>
      </c>
      <c r="D1272" s="62" t="s">
        <v>90</v>
      </c>
      <c r="E1272" s="57" t="s">
        <v>108</v>
      </c>
      <c r="F1272" s="59" t="s">
        <v>1895</v>
      </c>
      <c r="G1272" s="56" t="s">
        <v>1128</v>
      </c>
      <c r="H1272" s="60" t="s">
        <v>300</v>
      </c>
      <c r="I1272" s="61">
        <v>16585</v>
      </c>
      <c r="J1272" s="61">
        <f t="shared" si="23"/>
        <v>248775</v>
      </c>
      <c r="K1272" s="55" t="s">
        <v>66</v>
      </c>
    </row>
    <row r="1273" spans="2:11" ht="25.5">
      <c r="B1273" s="63" t="s">
        <v>1126</v>
      </c>
      <c r="C1273" s="58">
        <v>20306</v>
      </c>
      <c r="D1273" s="62" t="s">
        <v>90</v>
      </c>
      <c r="E1273" s="57" t="s">
        <v>112</v>
      </c>
      <c r="F1273" s="59" t="s">
        <v>1896</v>
      </c>
      <c r="G1273" s="56" t="s">
        <v>1128</v>
      </c>
      <c r="H1273" s="60" t="s">
        <v>2093</v>
      </c>
      <c r="I1273" s="61">
        <f>617*1.1</f>
        <v>678.7</v>
      </c>
      <c r="J1273" s="61">
        <f t="shared" si="23"/>
        <v>16967.5</v>
      </c>
      <c r="K1273" s="55" t="s">
        <v>66</v>
      </c>
    </row>
    <row r="1274" spans="2:11" ht="25.5">
      <c r="B1274" s="63" t="s">
        <v>1126</v>
      </c>
      <c r="C1274" s="58">
        <v>20306</v>
      </c>
      <c r="D1274" s="62" t="s">
        <v>90</v>
      </c>
      <c r="E1274" s="57" t="s">
        <v>112</v>
      </c>
      <c r="F1274" s="59" t="s">
        <v>1897</v>
      </c>
      <c r="G1274" s="56" t="s">
        <v>1128</v>
      </c>
      <c r="H1274" s="60" t="s">
        <v>2093</v>
      </c>
      <c r="I1274" s="61">
        <f>966*1.1</f>
        <v>1062.6000000000001</v>
      </c>
      <c r="J1274" s="61">
        <f t="shared" si="23"/>
        <v>26565.000000000004</v>
      </c>
      <c r="K1274" s="55" t="s">
        <v>66</v>
      </c>
    </row>
    <row r="1275" spans="2:11" ht="25.5">
      <c r="B1275" s="63" t="s">
        <v>1126</v>
      </c>
      <c r="C1275" s="58">
        <v>20306</v>
      </c>
      <c r="D1275" s="62" t="s">
        <v>90</v>
      </c>
      <c r="E1275" s="57" t="s">
        <v>112</v>
      </c>
      <c r="F1275" s="59" t="s">
        <v>978</v>
      </c>
      <c r="G1275" s="56" t="s">
        <v>1128</v>
      </c>
      <c r="H1275" s="60" t="s">
        <v>2093</v>
      </c>
      <c r="I1275" s="61">
        <f>1280*1.1</f>
        <v>1408</v>
      </c>
      <c r="J1275" s="61">
        <f t="shared" si="23"/>
        <v>35200</v>
      </c>
      <c r="K1275" s="55" t="s">
        <v>66</v>
      </c>
    </row>
    <row r="1276" spans="2:11" ht="25.5">
      <c r="B1276" s="63" t="s">
        <v>1126</v>
      </c>
      <c r="C1276" s="58">
        <v>20306</v>
      </c>
      <c r="D1276" s="62" t="s">
        <v>90</v>
      </c>
      <c r="E1276" s="57" t="s">
        <v>112</v>
      </c>
      <c r="F1276" s="59" t="s">
        <v>979</v>
      </c>
      <c r="G1276" s="56" t="s">
        <v>1128</v>
      </c>
      <c r="H1276" s="60" t="s">
        <v>2093</v>
      </c>
      <c r="I1276" s="61">
        <f>1478*1.1</f>
        <v>1625.8000000000002</v>
      </c>
      <c r="J1276" s="61">
        <f t="shared" si="23"/>
        <v>40645.00000000001</v>
      </c>
      <c r="K1276" s="55" t="s">
        <v>66</v>
      </c>
    </row>
    <row r="1277" spans="2:11" ht="25.5">
      <c r="B1277" s="63" t="s">
        <v>1126</v>
      </c>
      <c r="C1277" s="58">
        <v>20306</v>
      </c>
      <c r="D1277" s="62" t="s">
        <v>90</v>
      </c>
      <c r="E1277" s="57" t="s">
        <v>112</v>
      </c>
      <c r="F1277" s="59" t="s">
        <v>1898</v>
      </c>
      <c r="G1277" s="56" t="s">
        <v>1128</v>
      </c>
      <c r="H1277" s="60" t="s">
        <v>2093</v>
      </c>
      <c r="I1277" s="61">
        <f>1905*1.1</f>
        <v>2095.5</v>
      </c>
      <c r="J1277" s="61">
        <f t="shared" si="23"/>
        <v>52387.5</v>
      </c>
      <c r="K1277" s="55" t="s">
        <v>66</v>
      </c>
    </row>
    <row r="1278" spans="2:11" ht="25.5">
      <c r="B1278" s="63" t="s">
        <v>1126</v>
      </c>
      <c r="C1278" s="58">
        <v>20306</v>
      </c>
      <c r="D1278" s="62" t="s">
        <v>90</v>
      </c>
      <c r="E1278" s="57" t="s">
        <v>112</v>
      </c>
      <c r="F1278" s="59" t="s">
        <v>1899</v>
      </c>
      <c r="G1278" s="56" t="s">
        <v>1128</v>
      </c>
      <c r="H1278" s="60" t="s">
        <v>2093</v>
      </c>
      <c r="I1278" s="61">
        <v>3972</v>
      </c>
      <c r="J1278" s="61">
        <f t="shared" si="23"/>
        <v>99300</v>
      </c>
      <c r="K1278" s="55" t="s">
        <v>66</v>
      </c>
    </row>
    <row r="1279" spans="2:11" ht="25.5">
      <c r="B1279" s="63" t="s">
        <v>1126</v>
      </c>
      <c r="C1279" s="58">
        <v>20306</v>
      </c>
      <c r="D1279" s="62" t="s">
        <v>90</v>
      </c>
      <c r="E1279" s="57" t="s">
        <v>112</v>
      </c>
      <c r="F1279" s="59" t="s">
        <v>1900</v>
      </c>
      <c r="G1279" s="56" t="s">
        <v>1128</v>
      </c>
      <c r="H1279" s="60" t="s">
        <v>1167</v>
      </c>
      <c r="I1279" s="61">
        <v>4514</v>
      </c>
      <c r="J1279" s="61">
        <f t="shared" si="23"/>
        <v>90280</v>
      </c>
      <c r="K1279" s="55" t="s">
        <v>66</v>
      </c>
    </row>
    <row r="1280" spans="2:11" ht="25.5">
      <c r="B1280" s="63" t="s">
        <v>1126</v>
      </c>
      <c r="C1280" s="58">
        <v>20306</v>
      </c>
      <c r="D1280" s="62" t="s">
        <v>90</v>
      </c>
      <c r="E1280" s="57" t="s">
        <v>112</v>
      </c>
      <c r="F1280" s="59" t="s">
        <v>1901</v>
      </c>
      <c r="G1280" s="56" t="s">
        <v>1128</v>
      </c>
      <c r="H1280" s="60" t="s">
        <v>2093</v>
      </c>
      <c r="I1280" s="61">
        <v>8056</v>
      </c>
      <c r="J1280" s="61">
        <f t="shared" si="23"/>
        <v>201400</v>
      </c>
      <c r="K1280" s="55" t="s">
        <v>66</v>
      </c>
    </row>
    <row r="1281" spans="2:11" ht="25.5">
      <c r="B1281" s="63" t="s">
        <v>1126</v>
      </c>
      <c r="C1281" s="58">
        <v>20306</v>
      </c>
      <c r="D1281" s="62" t="s">
        <v>90</v>
      </c>
      <c r="E1281" s="57" t="s">
        <v>112</v>
      </c>
      <c r="F1281" s="59" t="s">
        <v>1902</v>
      </c>
      <c r="G1281" s="56" t="s">
        <v>1128</v>
      </c>
      <c r="H1281" s="60" t="s">
        <v>300</v>
      </c>
      <c r="I1281" s="61">
        <v>26062</v>
      </c>
      <c r="J1281" s="61">
        <f t="shared" si="23"/>
        <v>390930</v>
      </c>
      <c r="K1281" s="55" t="s">
        <v>66</v>
      </c>
    </row>
    <row r="1282" spans="2:11" ht="25.5">
      <c r="B1282" s="63" t="s">
        <v>1126</v>
      </c>
      <c r="C1282" s="58">
        <v>20306</v>
      </c>
      <c r="D1282" s="62" t="s">
        <v>90</v>
      </c>
      <c r="E1282" s="57" t="s">
        <v>980</v>
      </c>
      <c r="F1282" s="59" t="s">
        <v>1903</v>
      </c>
      <c r="G1282" s="56" t="s">
        <v>1128</v>
      </c>
      <c r="H1282" s="60" t="s">
        <v>2093</v>
      </c>
      <c r="I1282" s="61">
        <f>363*1.1</f>
        <v>399.3</v>
      </c>
      <c r="J1282" s="61">
        <f t="shared" si="23"/>
        <v>9982.5</v>
      </c>
      <c r="K1282" s="55" t="s">
        <v>66</v>
      </c>
    </row>
    <row r="1283" spans="2:11" ht="25.5">
      <c r="B1283" s="63" t="s">
        <v>1126</v>
      </c>
      <c r="C1283" s="58">
        <v>20306</v>
      </c>
      <c r="D1283" s="62" t="s">
        <v>90</v>
      </c>
      <c r="E1283" s="57" t="s">
        <v>980</v>
      </c>
      <c r="F1283" s="59" t="s">
        <v>2137</v>
      </c>
      <c r="G1283" s="56" t="s">
        <v>1128</v>
      </c>
      <c r="H1283" s="60" t="s">
        <v>2093</v>
      </c>
      <c r="I1283" s="61">
        <f>726*1.1</f>
        <v>798.6</v>
      </c>
      <c r="J1283" s="61">
        <f t="shared" si="23"/>
        <v>19965</v>
      </c>
      <c r="K1283" s="55" t="s">
        <v>66</v>
      </c>
    </row>
    <row r="1284" spans="2:11" ht="25.5">
      <c r="B1284" s="63" t="s">
        <v>1126</v>
      </c>
      <c r="C1284" s="58">
        <v>20306</v>
      </c>
      <c r="D1284" s="62" t="s">
        <v>90</v>
      </c>
      <c r="E1284" s="57" t="s">
        <v>980</v>
      </c>
      <c r="F1284" s="59" t="s">
        <v>2138</v>
      </c>
      <c r="G1284" s="56" t="s">
        <v>1128</v>
      </c>
      <c r="H1284" s="60" t="s">
        <v>2093</v>
      </c>
      <c r="I1284" s="61">
        <f>1405*1.1</f>
        <v>1545.5000000000002</v>
      </c>
      <c r="J1284" s="61">
        <f t="shared" si="23"/>
        <v>38637.50000000001</v>
      </c>
      <c r="K1284" s="55" t="s">
        <v>66</v>
      </c>
    </row>
    <row r="1285" spans="2:11" ht="25.5">
      <c r="B1285" s="63" t="s">
        <v>1126</v>
      </c>
      <c r="C1285" s="58">
        <v>20306</v>
      </c>
      <c r="D1285" s="62" t="s">
        <v>90</v>
      </c>
      <c r="E1285" s="57" t="s">
        <v>980</v>
      </c>
      <c r="F1285" s="59" t="s">
        <v>2139</v>
      </c>
      <c r="G1285" s="56" t="s">
        <v>1128</v>
      </c>
      <c r="H1285" s="60" t="s">
        <v>2093</v>
      </c>
      <c r="I1285" s="61">
        <f>2007*1.1</f>
        <v>2207.7000000000003</v>
      </c>
      <c r="J1285" s="61">
        <f t="shared" si="23"/>
        <v>55192.50000000001</v>
      </c>
      <c r="K1285" s="55" t="s">
        <v>66</v>
      </c>
    </row>
    <row r="1286" spans="2:11" ht="25.5">
      <c r="B1286" s="63" t="s">
        <v>1126</v>
      </c>
      <c r="C1286" s="58">
        <v>20306</v>
      </c>
      <c r="D1286" s="62" t="s">
        <v>90</v>
      </c>
      <c r="E1286" s="57" t="s">
        <v>980</v>
      </c>
      <c r="F1286" s="59" t="s">
        <v>2140</v>
      </c>
      <c r="G1286" s="56" t="s">
        <v>1128</v>
      </c>
      <c r="H1286" s="60" t="s">
        <v>2093</v>
      </c>
      <c r="I1286" s="61">
        <f>2155*1.1</f>
        <v>2370.5</v>
      </c>
      <c r="J1286" s="61">
        <f t="shared" si="23"/>
        <v>59262.5</v>
      </c>
      <c r="K1286" s="55" t="s">
        <v>66</v>
      </c>
    </row>
    <row r="1287" spans="2:11" ht="25.5">
      <c r="B1287" s="63" t="s">
        <v>1126</v>
      </c>
      <c r="C1287" s="58">
        <v>20306</v>
      </c>
      <c r="D1287" s="62" t="s">
        <v>90</v>
      </c>
      <c r="E1287" s="57" t="s">
        <v>980</v>
      </c>
      <c r="F1287" s="59" t="s">
        <v>2141</v>
      </c>
      <c r="G1287" s="56" t="s">
        <v>1128</v>
      </c>
      <c r="H1287" s="60" t="s">
        <v>2093</v>
      </c>
      <c r="I1287" s="61">
        <v>4754</v>
      </c>
      <c r="J1287" s="61">
        <f t="shared" si="23"/>
        <v>118850</v>
      </c>
      <c r="K1287" s="55" t="s">
        <v>66</v>
      </c>
    </row>
    <row r="1288" spans="2:11" ht="25.5">
      <c r="B1288" s="63" t="s">
        <v>1126</v>
      </c>
      <c r="C1288" s="58">
        <v>20306</v>
      </c>
      <c r="D1288" s="62" t="s">
        <v>90</v>
      </c>
      <c r="E1288" s="57" t="s">
        <v>980</v>
      </c>
      <c r="F1288" s="59" t="s">
        <v>2142</v>
      </c>
      <c r="G1288" s="56" t="s">
        <v>1128</v>
      </c>
      <c r="H1288" s="60" t="s">
        <v>2093</v>
      </c>
      <c r="I1288" s="61">
        <f>6376*1.1</f>
        <v>7013.6</v>
      </c>
      <c r="J1288" s="61">
        <f t="shared" si="23"/>
        <v>175340</v>
      </c>
      <c r="K1288" s="55" t="s">
        <v>66</v>
      </c>
    </row>
    <row r="1289" spans="2:11" ht="38.25">
      <c r="B1289" s="63" t="s">
        <v>1126</v>
      </c>
      <c r="C1289" s="58">
        <v>20306</v>
      </c>
      <c r="D1289" s="62" t="s">
        <v>90</v>
      </c>
      <c r="E1289" s="57" t="s">
        <v>980</v>
      </c>
      <c r="F1289" s="59" t="s">
        <v>2143</v>
      </c>
      <c r="G1289" s="56" t="s">
        <v>1128</v>
      </c>
      <c r="H1289" s="60" t="s">
        <v>1167</v>
      </c>
      <c r="I1289" s="61">
        <f>10565*1.1</f>
        <v>11621.500000000002</v>
      </c>
      <c r="J1289" s="61">
        <f t="shared" si="23"/>
        <v>232430.00000000003</v>
      </c>
      <c r="K1289" s="55" t="s">
        <v>66</v>
      </c>
    </row>
    <row r="1290" spans="2:11" ht="38.25">
      <c r="B1290" s="63" t="s">
        <v>1126</v>
      </c>
      <c r="C1290" s="58">
        <v>20306</v>
      </c>
      <c r="D1290" s="62" t="s">
        <v>90</v>
      </c>
      <c r="E1290" s="57" t="s">
        <v>980</v>
      </c>
      <c r="F1290" s="59" t="s">
        <v>2144</v>
      </c>
      <c r="G1290" s="56" t="s">
        <v>1128</v>
      </c>
      <c r="H1290" s="60" t="s">
        <v>2093</v>
      </c>
      <c r="I1290" s="61">
        <v>1035</v>
      </c>
      <c r="J1290" s="61">
        <f t="shared" si="23"/>
        <v>25875</v>
      </c>
      <c r="K1290" s="55" t="s">
        <v>66</v>
      </c>
    </row>
    <row r="1291" spans="2:11" ht="38.25">
      <c r="B1291" s="63" t="s">
        <v>1126</v>
      </c>
      <c r="C1291" s="58">
        <v>20306</v>
      </c>
      <c r="D1291" s="62" t="s">
        <v>90</v>
      </c>
      <c r="E1291" s="57" t="s">
        <v>980</v>
      </c>
      <c r="F1291" s="59" t="s">
        <v>2145</v>
      </c>
      <c r="G1291" s="56" t="s">
        <v>1128</v>
      </c>
      <c r="H1291" s="60" t="s">
        <v>2093</v>
      </c>
      <c r="I1291" s="61">
        <v>1014</v>
      </c>
      <c r="J1291" s="61">
        <f t="shared" si="23"/>
        <v>25350</v>
      </c>
      <c r="K1291" s="55" t="s">
        <v>66</v>
      </c>
    </row>
    <row r="1292" spans="2:11" ht="38.25">
      <c r="B1292" s="63" t="s">
        <v>1126</v>
      </c>
      <c r="C1292" s="58">
        <v>20306</v>
      </c>
      <c r="D1292" s="62" t="s">
        <v>90</v>
      </c>
      <c r="E1292" s="57" t="s">
        <v>980</v>
      </c>
      <c r="F1292" s="59" t="s">
        <v>2146</v>
      </c>
      <c r="G1292" s="56" t="s">
        <v>1128</v>
      </c>
      <c r="H1292" s="60" t="s">
        <v>2093</v>
      </c>
      <c r="I1292" s="61">
        <v>1050</v>
      </c>
      <c r="J1292" s="61">
        <f t="shared" si="23"/>
        <v>26250</v>
      </c>
      <c r="K1292" s="55" t="s">
        <v>66</v>
      </c>
    </row>
    <row r="1293" spans="2:11" ht="38.25">
      <c r="B1293" s="63" t="s">
        <v>1126</v>
      </c>
      <c r="C1293" s="58">
        <v>20306</v>
      </c>
      <c r="D1293" s="62" t="s">
        <v>90</v>
      </c>
      <c r="E1293" s="57" t="s">
        <v>980</v>
      </c>
      <c r="F1293" s="59" t="s">
        <v>2147</v>
      </c>
      <c r="G1293" s="56" t="s">
        <v>1128</v>
      </c>
      <c r="H1293" s="60" t="s">
        <v>2093</v>
      </c>
      <c r="I1293" s="61">
        <v>1588</v>
      </c>
      <c r="J1293" s="61">
        <f t="shared" si="23"/>
        <v>39700</v>
      </c>
      <c r="K1293" s="55" t="s">
        <v>66</v>
      </c>
    </row>
    <row r="1294" spans="2:11" ht="38.25">
      <c r="B1294" s="63" t="s">
        <v>1126</v>
      </c>
      <c r="C1294" s="58">
        <v>20306</v>
      </c>
      <c r="D1294" s="62" t="s">
        <v>90</v>
      </c>
      <c r="E1294" s="57" t="s">
        <v>980</v>
      </c>
      <c r="F1294" s="59" t="s">
        <v>2148</v>
      </c>
      <c r="G1294" s="56" t="s">
        <v>1128</v>
      </c>
      <c r="H1294" s="60" t="s">
        <v>2093</v>
      </c>
      <c r="I1294" s="61">
        <v>2319</v>
      </c>
      <c r="J1294" s="61">
        <f t="shared" si="23"/>
        <v>57975</v>
      </c>
      <c r="K1294" s="55" t="s">
        <v>66</v>
      </c>
    </row>
    <row r="1295" spans="2:11" ht="25.5">
      <c r="B1295" s="63" t="s">
        <v>1126</v>
      </c>
      <c r="C1295" s="58">
        <v>20306</v>
      </c>
      <c r="D1295" s="62" t="s">
        <v>90</v>
      </c>
      <c r="E1295" s="57" t="s">
        <v>980</v>
      </c>
      <c r="F1295" s="59" t="s">
        <v>1916</v>
      </c>
      <c r="G1295" s="56" t="s">
        <v>1128</v>
      </c>
      <c r="H1295" s="60" t="s">
        <v>300</v>
      </c>
      <c r="I1295" s="61">
        <v>21323</v>
      </c>
      <c r="J1295" s="61">
        <f t="shared" si="23"/>
        <v>319845</v>
      </c>
      <c r="K1295" s="55" t="s">
        <v>66</v>
      </c>
    </row>
    <row r="1296" spans="2:11" ht="25.5">
      <c r="B1296" s="63" t="s">
        <v>1126</v>
      </c>
      <c r="C1296" s="58">
        <v>20306</v>
      </c>
      <c r="D1296" s="62" t="s">
        <v>90</v>
      </c>
      <c r="E1296" s="57" t="s">
        <v>108</v>
      </c>
      <c r="F1296" s="59" t="s">
        <v>2149</v>
      </c>
      <c r="G1296" s="56" t="s">
        <v>1128</v>
      </c>
      <c r="H1296" s="60" t="s">
        <v>2093</v>
      </c>
      <c r="I1296" s="61">
        <v>581</v>
      </c>
      <c r="J1296" s="61">
        <f t="shared" si="23"/>
        <v>14525</v>
      </c>
      <c r="K1296" s="55" t="s">
        <v>66</v>
      </c>
    </row>
    <row r="1297" spans="2:11" ht="25.5">
      <c r="B1297" s="63" t="s">
        <v>1126</v>
      </c>
      <c r="C1297" s="58">
        <v>20306</v>
      </c>
      <c r="D1297" s="62" t="s">
        <v>90</v>
      </c>
      <c r="E1297" s="57" t="s">
        <v>108</v>
      </c>
      <c r="F1297" s="59" t="s">
        <v>1918</v>
      </c>
      <c r="G1297" s="56" t="s">
        <v>1128</v>
      </c>
      <c r="H1297" s="60" t="s">
        <v>2093</v>
      </c>
      <c r="I1297" s="61">
        <v>528</v>
      </c>
      <c r="J1297" s="61">
        <f t="shared" si="23"/>
        <v>13200</v>
      </c>
      <c r="K1297" s="55" t="s">
        <v>66</v>
      </c>
    </row>
    <row r="1298" spans="2:11" ht="25.5">
      <c r="B1298" s="63" t="s">
        <v>1126</v>
      </c>
      <c r="C1298" s="58">
        <v>20306</v>
      </c>
      <c r="D1298" s="62" t="s">
        <v>90</v>
      </c>
      <c r="E1298" s="57" t="s">
        <v>108</v>
      </c>
      <c r="F1298" s="59" t="s">
        <v>1919</v>
      </c>
      <c r="G1298" s="56" t="s">
        <v>1128</v>
      </c>
      <c r="H1298" s="60" t="s">
        <v>2093</v>
      </c>
      <c r="I1298" s="61">
        <v>605</v>
      </c>
      <c r="J1298" s="61">
        <f t="shared" si="23"/>
        <v>15125</v>
      </c>
      <c r="K1298" s="55" t="s">
        <v>66</v>
      </c>
    </row>
    <row r="1299" spans="2:11" ht="16.5">
      <c r="B1299" s="63" t="s">
        <v>1126</v>
      </c>
      <c r="C1299" s="58">
        <v>20306</v>
      </c>
      <c r="D1299" s="62" t="s">
        <v>90</v>
      </c>
      <c r="E1299" s="57" t="s">
        <v>108</v>
      </c>
      <c r="F1299" s="59" t="s">
        <v>1920</v>
      </c>
      <c r="G1299" s="56" t="s">
        <v>1128</v>
      </c>
      <c r="H1299" s="60" t="s">
        <v>2093</v>
      </c>
      <c r="I1299" s="61">
        <v>711</v>
      </c>
      <c r="J1299" s="61">
        <f t="shared" si="23"/>
        <v>17775</v>
      </c>
      <c r="K1299" s="55" t="s">
        <v>66</v>
      </c>
    </row>
    <row r="1300" spans="2:11" ht="16.5">
      <c r="B1300" s="63" t="s">
        <v>1126</v>
      </c>
      <c r="C1300" s="58">
        <v>20306</v>
      </c>
      <c r="D1300" s="62" t="s">
        <v>126</v>
      </c>
      <c r="E1300" s="57" t="s">
        <v>95</v>
      </c>
      <c r="F1300" s="59" t="s">
        <v>1921</v>
      </c>
      <c r="G1300" s="56" t="s">
        <v>1128</v>
      </c>
      <c r="H1300" s="60" t="s">
        <v>296</v>
      </c>
      <c r="I1300" s="61">
        <f>329*1.1</f>
        <v>361.90000000000003</v>
      </c>
      <c r="J1300" s="61">
        <f t="shared" si="23"/>
        <v>18095</v>
      </c>
      <c r="K1300" s="55" t="s">
        <v>66</v>
      </c>
    </row>
    <row r="1301" spans="2:11" ht="16.5">
      <c r="B1301" s="63" t="s">
        <v>1126</v>
      </c>
      <c r="C1301" s="58">
        <v>20306</v>
      </c>
      <c r="D1301" s="62" t="s">
        <v>126</v>
      </c>
      <c r="E1301" s="57" t="s">
        <v>82</v>
      </c>
      <c r="F1301" s="59" t="s">
        <v>981</v>
      </c>
      <c r="G1301" s="56" t="s">
        <v>1128</v>
      </c>
      <c r="H1301" s="60" t="s">
        <v>296</v>
      </c>
      <c r="I1301" s="61">
        <v>870</v>
      </c>
      <c r="J1301" s="61">
        <f t="shared" si="23"/>
        <v>43500</v>
      </c>
      <c r="K1301" s="55" t="s">
        <v>66</v>
      </c>
    </row>
    <row r="1302" spans="2:11" ht="16.5">
      <c r="B1302" s="63" t="s">
        <v>1126</v>
      </c>
      <c r="C1302" s="58">
        <v>20306</v>
      </c>
      <c r="D1302" s="62" t="s">
        <v>126</v>
      </c>
      <c r="E1302" s="57" t="s">
        <v>77</v>
      </c>
      <c r="F1302" s="59" t="s">
        <v>982</v>
      </c>
      <c r="G1302" s="56" t="s">
        <v>1128</v>
      </c>
      <c r="H1302" s="60" t="s">
        <v>2093</v>
      </c>
      <c r="I1302" s="61">
        <f>2585*1.1</f>
        <v>2843.5000000000005</v>
      </c>
      <c r="J1302" s="61">
        <f t="shared" si="23"/>
        <v>71087.50000000001</v>
      </c>
      <c r="K1302" s="55" t="s">
        <v>66</v>
      </c>
    </row>
    <row r="1303" spans="2:11" ht="16.5">
      <c r="B1303" s="63" t="s">
        <v>1126</v>
      </c>
      <c r="C1303" s="58">
        <v>20306</v>
      </c>
      <c r="D1303" s="62" t="s">
        <v>126</v>
      </c>
      <c r="E1303" s="57" t="s">
        <v>77</v>
      </c>
      <c r="F1303" s="59" t="s">
        <v>2150</v>
      </c>
      <c r="G1303" s="56" t="s">
        <v>1128</v>
      </c>
      <c r="H1303" s="60" t="s">
        <v>2093</v>
      </c>
      <c r="I1303" s="61">
        <f>2616*1.1</f>
        <v>2877.6000000000004</v>
      </c>
      <c r="J1303" s="61">
        <f t="shared" si="23"/>
        <v>71940.00000000001</v>
      </c>
      <c r="K1303" s="55" t="s">
        <v>66</v>
      </c>
    </row>
    <row r="1304" spans="2:11" ht="16.5">
      <c r="B1304" s="63" t="s">
        <v>1126</v>
      </c>
      <c r="C1304" s="58">
        <v>20306</v>
      </c>
      <c r="D1304" s="62" t="s">
        <v>126</v>
      </c>
      <c r="E1304" s="57" t="s">
        <v>77</v>
      </c>
      <c r="F1304" s="59" t="s">
        <v>2151</v>
      </c>
      <c r="G1304" s="56" t="s">
        <v>1128</v>
      </c>
      <c r="H1304" s="60" t="s">
        <v>2093</v>
      </c>
      <c r="I1304" s="61">
        <v>3070</v>
      </c>
      <c r="J1304" s="61">
        <f t="shared" si="23"/>
        <v>76750</v>
      </c>
      <c r="K1304" s="55" t="s">
        <v>66</v>
      </c>
    </row>
    <row r="1305" spans="2:11" ht="16.5">
      <c r="B1305" s="63" t="s">
        <v>1126</v>
      </c>
      <c r="C1305" s="58">
        <v>20306</v>
      </c>
      <c r="D1305" s="62" t="s">
        <v>126</v>
      </c>
      <c r="E1305" s="57" t="s">
        <v>77</v>
      </c>
      <c r="F1305" s="59" t="s">
        <v>2152</v>
      </c>
      <c r="G1305" s="56" t="s">
        <v>1128</v>
      </c>
      <c r="H1305" s="60" t="s">
        <v>2093</v>
      </c>
      <c r="I1305" s="61">
        <f>7748*1.1</f>
        <v>8522.800000000001</v>
      </c>
      <c r="J1305" s="61">
        <f t="shared" si="23"/>
        <v>213070.00000000003</v>
      </c>
      <c r="K1305" s="55" t="s">
        <v>66</v>
      </c>
    </row>
    <row r="1306" spans="2:11" ht="16.5">
      <c r="B1306" s="63" t="s">
        <v>1126</v>
      </c>
      <c r="C1306" s="58">
        <v>20306</v>
      </c>
      <c r="D1306" s="62" t="s">
        <v>126</v>
      </c>
      <c r="E1306" s="57" t="s">
        <v>77</v>
      </c>
      <c r="F1306" s="59" t="s">
        <v>2153</v>
      </c>
      <c r="G1306" s="56" t="s">
        <v>1128</v>
      </c>
      <c r="H1306" s="60" t="s">
        <v>2093</v>
      </c>
      <c r="I1306" s="61">
        <v>12348</v>
      </c>
      <c r="J1306" s="61">
        <f t="shared" si="23"/>
        <v>308700</v>
      </c>
      <c r="K1306" s="55" t="s">
        <v>66</v>
      </c>
    </row>
    <row r="1307" spans="2:11" ht="25.5">
      <c r="B1307" s="63" t="s">
        <v>1126</v>
      </c>
      <c r="C1307" s="58">
        <v>20306</v>
      </c>
      <c r="D1307" s="62" t="s">
        <v>126</v>
      </c>
      <c r="E1307" s="57" t="s">
        <v>77</v>
      </c>
      <c r="F1307" s="59" t="s">
        <v>1927</v>
      </c>
      <c r="G1307" s="56" t="s">
        <v>1128</v>
      </c>
      <c r="H1307" s="60" t="s">
        <v>299</v>
      </c>
      <c r="I1307" s="61">
        <f>69920*1.1</f>
        <v>76912</v>
      </c>
      <c r="J1307" s="61">
        <f t="shared" si="23"/>
        <v>769120</v>
      </c>
      <c r="K1307" s="55" t="s">
        <v>66</v>
      </c>
    </row>
    <row r="1308" spans="2:11" ht="25.5">
      <c r="B1308" s="63" t="s">
        <v>1126</v>
      </c>
      <c r="C1308" s="58">
        <v>20306</v>
      </c>
      <c r="D1308" s="62" t="s">
        <v>126</v>
      </c>
      <c r="E1308" s="57" t="s">
        <v>77</v>
      </c>
      <c r="F1308" s="59" t="s">
        <v>2154</v>
      </c>
      <c r="G1308" s="56" t="s">
        <v>1128</v>
      </c>
      <c r="H1308" s="60" t="s">
        <v>299</v>
      </c>
      <c r="I1308" s="61">
        <v>1073</v>
      </c>
      <c r="J1308" s="61">
        <f t="shared" si="23"/>
        <v>10730</v>
      </c>
      <c r="K1308" s="55" t="s">
        <v>66</v>
      </c>
    </row>
    <row r="1309" spans="2:11" ht="25.5">
      <c r="B1309" s="63" t="s">
        <v>1126</v>
      </c>
      <c r="C1309" s="58">
        <v>20306</v>
      </c>
      <c r="D1309" s="62" t="s">
        <v>126</v>
      </c>
      <c r="E1309" s="57" t="s">
        <v>77</v>
      </c>
      <c r="F1309" s="59" t="s">
        <v>2155</v>
      </c>
      <c r="G1309" s="56" t="s">
        <v>1128</v>
      </c>
      <c r="H1309" s="60" t="s">
        <v>299</v>
      </c>
      <c r="I1309" s="61">
        <v>1460</v>
      </c>
      <c r="J1309" s="61">
        <f t="shared" si="23"/>
        <v>14600</v>
      </c>
      <c r="K1309" s="55" t="s">
        <v>66</v>
      </c>
    </row>
    <row r="1310" spans="2:11" ht="25.5">
      <c r="B1310" s="63" t="s">
        <v>1126</v>
      </c>
      <c r="C1310" s="58">
        <v>20306</v>
      </c>
      <c r="D1310" s="62" t="s">
        <v>126</v>
      </c>
      <c r="E1310" s="57" t="s">
        <v>77</v>
      </c>
      <c r="F1310" s="59" t="s">
        <v>1930</v>
      </c>
      <c r="G1310" s="56" t="s">
        <v>1128</v>
      </c>
      <c r="H1310" s="60" t="s">
        <v>299</v>
      </c>
      <c r="I1310" s="61">
        <v>4755</v>
      </c>
      <c r="J1310" s="61">
        <f aca="true" t="shared" si="24" ref="J1310:J1373">H1310*I1310</f>
        <v>47550</v>
      </c>
      <c r="K1310" s="55" t="s">
        <v>66</v>
      </c>
    </row>
    <row r="1311" spans="2:11" ht="25.5">
      <c r="B1311" s="63" t="s">
        <v>1126</v>
      </c>
      <c r="C1311" s="58">
        <v>20306</v>
      </c>
      <c r="D1311" s="62" t="s">
        <v>126</v>
      </c>
      <c r="E1311" s="57" t="s">
        <v>77</v>
      </c>
      <c r="F1311" s="59" t="s">
        <v>2156</v>
      </c>
      <c r="G1311" s="56" t="s">
        <v>1128</v>
      </c>
      <c r="H1311" s="60" t="s">
        <v>299</v>
      </c>
      <c r="I1311" s="61">
        <v>6806</v>
      </c>
      <c r="J1311" s="61">
        <f t="shared" si="24"/>
        <v>68060</v>
      </c>
      <c r="K1311" s="55" t="s">
        <v>66</v>
      </c>
    </row>
    <row r="1312" spans="2:11" ht="38.25">
      <c r="B1312" s="63" t="s">
        <v>1126</v>
      </c>
      <c r="C1312" s="58">
        <v>20306</v>
      </c>
      <c r="D1312" s="62" t="s">
        <v>126</v>
      </c>
      <c r="E1312" s="57" t="s">
        <v>77</v>
      </c>
      <c r="F1312" s="59" t="s">
        <v>2157</v>
      </c>
      <c r="G1312" s="56" t="s">
        <v>1128</v>
      </c>
      <c r="H1312" s="60" t="s">
        <v>299</v>
      </c>
      <c r="I1312" s="61">
        <v>18940</v>
      </c>
      <c r="J1312" s="61">
        <f t="shared" si="24"/>
        <v>189400</v>
      </c>
      <c r="K1312" s="55" t="s">
        <v>66</v>
      </c>
    </row>
    <row r="1313" spans="2:11" ht="38.25">
      <c r="B1313" s="63" t="s">
        <v>1126</v>
      </c>
      <c r="C1313" s="58">
        <v>20306</v>
      </c>
      <c r="D1313" s="62" t="s">
        <v>126</v>
      </c>
      <c r="E1313" s="57" t="s">
        <v>77</v>
      </c>
      <c r="F1313" s="59" t="s">
        <v>1933</v>
      </c>
      <c r="G1313" s="56" t="s">
        <v>1128</v>
      </c>
      <c r="H1313" s="60" t="s">
        <v>299</v>
      </c>
      <c r="I1313" s="61">
        <v>2843</v>
      </c>
      <c r="J1313" s="61">
        <f t="shared" si="24"/>
        <v>28430</v>
      </c>
      <c r="K1313" s="55" t="s">
        <v>66</v>
      </c>
    </row>
    <row r="1314" spans="2:11" ht="38.25">
      <c r="B1314" s="63" t="s">
        <v>1126</v>
      </c>
      <c r="C1314" s="58">
        <v>20306</v>
      </c>
      <c r="D1314" s="62" t="s">
        <v>126</v>
      </c>
      <c r="E1314" s="57" t="s">
        <v>77</v>
      </c>
      <c r="F1314" s="59" t="s">
        <v>2158</v>
      </c>
      <c r="G1314" s="56" t="s">
        <v>1128</v>
      </c>
      <c r="H1314" s="60" t="s">
        <v>299</v>
      </c>
      <c r="I1314" s="61">
        <v>2878</v>
      </c>
      <c r="J1314" s="61">
        <f t="shared" si="24"/>
        <v>28780</v>
      </c>
      <c r="K1314" s="55" t="s">
        <v>66</v>
      </c>
    </row>
    <row r="1315" spans="2:11" ht="38.25">
      <c r="B1315" s="63" t="s">
        <v>1126</v>
      </c>
      <c r="C1315" s="58">
        <v>20306</v>
      </c>
      <c r="D1315" s="62" t="s">
        <v>126</v>
      </c>
      <c r="E1315" s="57" t="s">
        <v>77</v>
      </c>
      <c r="F1315" s="59" t="s">
        <v>2159</v>
      </c>
      <c r="G1315" s="56" t="s">
        <v>1128</v>
      </c>
      <c r="H1315" s="60" t="s">
        <v>299</v>
      </c>
      <c r="I1315" s="61">
        <v>3070</v>
      </c>
      <c r="J1315" s="61">
        <f t="shared" si="24"/>
        <v>30700</v>
      </c>
      <c r="K1315" s="55" t="s">
        <v>66</v>
      </c>
    </row>
    <row r="1316" spans="2:11" ht="38.25">
      <c r="B1316" s="63" t="s">
        <v>1126</v>
      </c>
      <c r="C1316" s="58">
        <v>20306</v>
      </c>
      <c r="D1316" s="62" t="s">
        <v>126</v>
      </c>
      <c r="E1316" s="57" t="s">
        <v>77</v>
      </c>
      <c r="F1316" s="59" t="s">
        <v>1936</v>
      </c>
      <c r="G1316" s="56" t="s">
        <v>1128</v>
      </c>
      <c r="H1316" s="60" t="s">
        <v>299</v>
      </c>
      <c r="I1316" s="61">
        <v>8523</v>
      </c>
      <c r="J1316" s="61">
        <f t="shared" si="24"/>
        <v>85230</v>
      </c>
      <c r="K1316" s="55" t="s">
        <v>66</v>
      </c>
    </row>
    <row r="1317" spans="2:11" ht="38.25">
      <c r="B1317" s="63" t="s">
        <v>1126</v>
      </c>
      <c r="C1317" s="58">
        <v>20306</v>
      </c>
      <c r="D1317" s="62" t="s">
        <v>126</v>
      </c>
      <c r="E1317" s="57" t="s">
        <v>77</v>
      </c>
      <c r="F1317" s="59" t="s">
        <v>2160</v>
      </c>
      <c r="G1317" s="56" t="s">
        <v>1128</v>
      </c>
      <c r="H1317" s="60" t="s">
        <v>299</v>
      </c>
      <c r="I1317" s="61">
        <v>12349</v>
      </c>
      <c r="J1317" s="61">
        <f t="shared" si="24"/>
        <v>123490</v>
      </c>
      <c r="K1317" s="55" t="s">
        <v>66</v>
      </c>
    </row>
    <row r="1318" spans="2:11" ht="38.25">
      <c r="B1318" s="63" t="s">
        <v>1126</v>
      </c>
      <c r="C1318" s="58">
        <v>20306</v>
      </c>
      <c r="D1318" s="62" t="s">
        <v>126</v>
      </c>
      <c r="E1318" s="57" t="s">
        <v>77</v>
      </c>
      <c r="F1318" s="59" t="s">
        <v>2161</v>
      </c>
      <c r="G1318" s="56" t="s">
        <v>1128</v>
      </c>
      <c r="H1318" s="60" t="s">
        <v>299</v>
      </c>
      <c r="I1318" s="61">
        <v>76912</v>
      </c>
      <c r="J1318" s="61">
        <f t="shared" si="24"/>
        <v>769120</v>
      </c>
      <c r="K1318" s="55" t="s">
        <v>66</v>
      </c>
    </row>
    <row r="1319" spans="2:11" ht="16.5">
      <c r="B1319" s="63" t="s">
        <v>1126</v>
      </c>
      <c r="C1319" s="58">
        <v>20306</v>
      </c>
      <c r="D1319" s="62" t="s">
        <v>126</v>
      </c>
      <c r="E1319" s="57" t="s">
        <v>77</v>
      </c>
      <c r="F1319" s="59" t="s">
        <v>1939</v>
      </c>
      <c r="G1319" s="56" t="s">
        <v>1128</v>
      </c>
      <c r="H1319" s="60" t="s">
        <v>2162</v>
      </c>
      <c r="I1319" s="61">
        <v>186802</v>
      </c>
      <c r="J1319" s="61">
        <f t="shared" si="24"/>
        <v>934010</v>
      </c>
      <c r="K1319" s="55" t="s">
        <v>66</v>
      </c>
    </row>
    <row r="1320" spans="2:11" ht="16.5">
      <c r="B1320" s="63" t="s">
        <v>1126</v>
      </c>
      <c r="C1320" s="58">
        <v>20306</v>
      </c>
      <c r="D1320" s="62" t="s">
        <v>126</v>
      </c>
      <c r="E1320" s="57" t="s">
        <v>77</v>
      </c>
      <c r="F1320" s="59" t="s">
        <v>1940</v>
      </c>
      <c r="G1320" s="56" t="s">
        <v>1128</v>
      </c>
      <c r="H1320" s="60" t="s">
        <v>296</v>
      </c>
      <c r="I1320" s="61">
        <v>364</v>
      </c>
      <c r="J1320" s="61">
        <f t="shared" si="24"/>
        <v>18200</v>
      </c>
      <c r="K1320" s="55" t="s">
        <v>66</v>
      </c>
    </row>
    <row r="1321" spans="2:11" ht="16.5">
      <c r="B1321" s="63" t="s">
        <v>1126</v>
      </c>
      <c r="C1321" s="58">
        <v>20306</v>
      </c>
      <c r="D1321" s="62" t="s">
        <v>126</v>
      </c>
      <c r="E1321" s="57" t="s">
        <v>77</v>
      </c>
      <c r="F1321" s="59" t="s">
        <v>2163</v>
      </c>
      <c r="G1321" s="56" t="s">
        <v>1128</v>
      </c>
      <c r="H1321" s="60" t="s">
        <v>296</v>
      </c>
      <c r="I1321" s="61">
        <v>1079</v>
      </c>
      <c r="J1321" s="61">
        <f t="shared" si="24"/>
        <v>53950</v>
      </c>
      <c r="K1321" s="55" t="s">
        <v>66</v>
      </c>
    </row>
    <row r="1322" spans="2:11" ht="16.5">
      <c r="B1322" s="63" t="s">
        <v>1126</v>
      </c>
      <c r="C1322" s="58">
        <v>20306</v>
      </c>
      <c r="D1322" s="62" t="s">
        <v>126</v>
      </c>
      <c r="E1322" s="57" t="s">
        <v>77</v>
      </c>
      <c r="F1322" s="59" t="s">
        <v>2164</v>
      </c>
      <c r="G1322" s="56" t="s">
        <v>1128</v>
      </c>
      <c r="H1322" s="60" t="s">
        <v>1167</v>
      </c>
      <c r="I1322" s="61">
        <v>1510</v>
      </c>
      <c r="J1322" s="61">
        <f t="shared" si="24"/>
        <v>30200</v>
      </c>
      <c r="K1322" s="55" t="s">
        <v>66</v>
      </c>
    </row>
    <row r="1323" spans="2:11" ht="16.5">
      <c r="B1323" s="63" t="s">
        <v>1126</v>
      </c>
      <c r="C1323" s="58">
        <v>20306</v>
      </c>
      <c r="D1323" s="62" t="s">
        <v>126</v>
      </c>
      <c r="E1323" s="57" t="s">
        <v>77</v>
      </c>
      <c r="F1323" s="59" t="s">
        <v>2165</v>
      </c>
      <c r="G1323" s="56" t="s">
        <v>1128</v>
      </c>
      <c r="H1323" s="60" t="s">
        <v>1167</v>
      </c>
      <c r="I1323" s="61">
        <v>2272</v>
      </c>
      <c r="J1323" s="61">
        <f t="shared" si="24"/>
        <v>45440</v>
      </c>
      <c r="K1323" s="55" t="s">
        <v>66</v>
      </c>
    </row>
    <row r="1324" spans="2:11" ht="16.5">
      <c r="B1324" s="63" t="s">
        <v>1126</v>
      </c>
      <c r="C1324" s="58">
        <v>20306</v>
      </c>
      <c r="D1324" s="62" t="s">
        <v>126</v>
      </c>
      <c r="E1324" s="57" t="s">
        <v>77</v>
      </c>
      <c r="F1324" s="59" t="s">
        <v>2166</v>
      </c>
      <c r="G1324" s="56" t="s">
        <v>1128</v>
      </c>
      <c r="H1324" s="60" t="s">
        <v>1167</v>
      </c>
      <c r="I1324" s="61">
        <v>3257</v>
      </c>
      <c r="J1324" s="61">
        <f t="shared" si="24"/>
        <v>65140</v>
      </c>
      <c r="K1324" s="55" t="s">
        <v>66</v>
      </c>
    </row>
    <row r="1325" spans="2:11" ht="25.5">
      <c r="B1325" s="63" t="s">
        <v>1126</v>
      </c>
      <c r="C1325" s="58">
        <v>20306</v>
      </c>
      <c r="D1325" s="62" t="s">
        <v>126</v>
      </c>
      <c r="E1325" s="57" t="s">
        <v>77</v>
      </c>
      <c r="F1325" s="59" t="s">
        <v>1945</v>
      </c>
      <c r="G1325" s="56" t="s">
        <v>1128</v>
      </c>
      <c r="H1325" s="60" t="s">
        <v>1167</v>
      </c>
      <c r="I1325" s="61">
        <v>4480</v>
      </c>
      <c r="J1325" s="61">
        <f t="shared" si="24"/>
        <v>89600</v>
      </c>
      <c r="K1325" s="55" t="s">
        <v>66</v>
      </c>
    </row>
    <row r="1326" spans="2:11" ht="25.5">
      <c r="B1326" s="63" t="s">
        <v>1126</v>
      </c>
      <c r="C1326" s="58">
        <v>20306</v>
      </c>
      <c r="D1326" s="62" t="s">
        <v>126</v>
      </c>
      <c r="E1326" s="57" t="s">
        <v>110</v>
      </c>
      <c r="F1326" s="59" t="s">
        <v>2167</v>
      </c>
      <c r="G1326" s="56" t="s">
        <v>1128</v>
      </c>
      <c r="H1326" s="60" t="s">
        <v>1167</v>
      </c>
      <c r="I1326" s="61">
        <v>3060</v>
      </c>
      <c r="J1326" s="61">
        <f t="shared" si="24"/>
        <v>61200</v>
      </c>
      <c r="K1326" s="55" t="s">
        <v>66</v>
      </c>
    </row>
    <row r="1327" spans="2:11" ht="25.5">
      <c r="B1327" s="63" t="s">
        <v>1126</v>
      </c>
      <c r="C1327" s="58">
        <v>20306</v>
      </c>
      <c r="D1327" s="62" t="s">
        <v>126</v>
      </c>
      <c r="E1327" s="57" t="s">
        <v>110</v>
      </c>
      <c r="F1327" s="59" t="s">
        <v>1947</v>
      </c>
      <c r="G1327" s="56" t="s">
        <v>1128</v>
      </c>
      <c r="H1327" s="60" t="s">
        <v>1167</v>
      </c>
      <c r="I1327" s="61">
        <v>6096</v>
      </c>
      <c r="J1327" s="61">
        <f t="shared" si="24"/>
        <v>121920</v>
      </c>
      <c r="K1327" s="55" t="s">
        <v>66</v>
      </c>
    </row>
    <row r="1328" spans="2:11" ht="25.5">
      <c r="B1328" s="63" t="s">
        <v>1126</v>
      </c>
      <c r="C1328" s="58">
        <v>20306</v>
      </c>
      <c r="D1328" s="62" t="s">
        <v>126</v>
      </c>
      <c r="E1328" s="57" t="s">
        <v>110</v>
      </c>
      <c r="F1328" s="59" t="s">
        <v>1948</v>
      </c>
      <c r="G1328" s="56" t="s">
        <v>1128</v>
      </c>
      <c r="H1328" s="60" t="s">
        <v>1167</v>
      </c>
      <c r="I1328" s="61">
        <v>6102</v>
      </c>
      <c r="J1328" s="61">
        <f t="shared" si="24"/>
        <v>122040</v>
      </c>
      <c r="K1328" s="55" t="s">
        <v>66</v>
      </c>
    </row>
    <row r="1329" spans="2:11" ht="25.5">
      <c r="B1329" s="63" t="s">
        <v>1126</v>
      </c>
      <c r="C1329" s="58">
        <v>20306</v>
      </c>
      <c r="D1329" s="62" t="s">
        <v>126</v>
      </c>
      <c r="E1329" s="57" t="s">
        <v>110</v>
      </c>
      <c r="F1329" s="59" t="s">
        <v>1949</v>
      </c>
      <c r="G1329" s="56" t="s">
        <v>1128</v>
      </c>
      <c r="H1329" s="60" t="s">
        <v>1167</v>
      </c>
      <c r="I1329" s="61">
        <v>10920</v>
      </c>
      <c r="J1329" s="61">
        <f t="shared" si="24"/>
        <v>218400</v>
      </c>
      <c r="K1329" s="55" t="s">
        <v>66</v>
      </c>
    </row>
    <row r="1330" spans="2:11" ht="25.5">
      <c r="B1330" s="63" t="s">
        <v>1126</v>
      </c>
      <c r="C1330" s="58">
        <v>20306</v>
      </c>
      <c r="D1330" s="62" t="s">
        <v>126</v>
      </c>
      <c r="E1330" s="57" t="s">
        <v>110</v>
      </c>
      <c r="F1330" s="59" t="s">
        <v>1950</v>
      </c>
      <c r="G1330" s="56" t="s">
        <v>1128</v>
      </c>
      <c r="H1330" s="60" t="s">
        <v>1167</v>
      </c>
      <c r="I1330" s="61">
        <v>14176</v>
      </c>
      <c r="J1330" s="61">
        <f t="shared" si="24"/>
        <v>283520</v>
      </c>
      <c r="K1330" s="55" t="s">
        <v>66</v>
      </c>
    </row>
    <row r="1331" spans="2:11" ht="25.5">
      <c r="B1331" s="63" t="s">
        <v>1126</v>
      </c>
      <c r="C1331" s="58">
        <v>20306</v>
      </c>
      <c r="D1331" s="62" t="s">
        <v>126</v>
      </c>
      <c r="E1331" s="57" t="s">
        <v>110</v>
      </c>
      <c r="F1331" s="59" t="s">
        <v>1951</v>
      </c>
      <c r="G1331" s="56" t="s">
        <v>1128</v>
      </c>
      <c r="H1331" s="60" t="s">
        <v>1167</v>
      </c>
      <c r="I1331" s="61">
        <v>773</v>
      </c>
      <c r="J1331" s="61">
        <f t="shared" si="24"/>
        <v>15460</v>
      </c>
      <c r="K1331" s="55" t="s">
        <v>66</v>
      </c>
    </row>
    <row r="1332" spans="2:11" ht="25.5">
      <c r="B1332" s="63" t="s">
        <v>1126</v>
      </c>
      <c r="C1332" s="58">
        <v>20306</v>
      </c>
      <c r="D1332" s="62" t="s">
        <v>126</v>
      </c>
      <c r="E1332" s="57" t="s">
        <v>110</v>
      </c>
      <c r="F1332" s="59" t="s">
        <v>1952</v>
      </c>
      <c r="G1332" s="56" t="s">
        <v>1128</v>
      </c>
      <c r="H1332" s="60" t="s">
        <v>1167</v>
      </c>
      <c r="I1332" s="61">
        <v>1423</v>
      </c>
      <c r="J1332" s="61">
        <f t="shared" si="24"/>
        <v>28460</v>
      </c>
      <c r="K1332" s="55" t="s">
        <v>66</v>
      </c>
    </row>
    <row r="1333" spans="2:11" ht="25.5">
      <c r="B1333" s="63" t="s">
        <v>1126</v>
      </c>
      <c r="C1333" s="58">
        <v>20306</v>
      </c>
      <c r="D1333" s="62" t="s">
        <v>126</v>
      </c>
      <c r="E1333" s="57" t="s">
        <v>110</v>
      </c>
      <c r="F1333" s="59" t="s">
        <v>1953</v>
      </c>
      <c r="G1333" s="56" t="s">
        <v>1128</v>
      </c>
      <c r="H1333" s="60" t="s">
        <v>1167</v>
      </c>
      <c r="I1333" s="61">
        <v>1423</v>
      </c>
      <c r="J1333" s="61">
        <f t="shared" si="24"/>
        <v>28460</v>
      </c>
      <c r="K1333" s="55" t="s">
        <v>66</v>
      </c>
    </row>
    <row r="1334" spans="2:11" ht="25.5">
      <c r="B1334" s="63" t="s">
        <v>1126</v>
      </c>
      <c r="C1334" s="58">
        <v>20306</v>
      </c>
      <c r="D1334" s="62" t="s">
        <v>126</v>
      </c>
      <c r="E1334" s="57" t="s">
        <v>110</v>
      </c>
      <c r="F1334" s="59" t="s">
        <v>2168</v>
      </c>
      <c r="G1334" s="56" t="s">
        <v>1128</v>
      </c>
      <c r="H1334" s="60" t="s">
        <v>1167</v>
      </c>
      <c r="I1334" s="61">
        <v>1815</v>
      </c>
      <c r="J1334" s="61">
        <f t="shared" si="24"/>
        <v>36300</v>
      </c>
      <c r="K1334" s="55" t="s">
        <v>66</v>
      </c>
    </row>
    <row r="1335" spans="2:11" ht="25.5">
      <c r="B1335" s="63" t="s">
        <v>1126</v>
      </c>
      <c r="C1335" s="58">
        <v>20306</v>
      </c>
      <c r="D1335" s="62" t="s">
        <v>126</v>
      </c>
      <c r="E1335" s="57" t="s">
        <v>110</v>
      </c>
      <c r="F1335" s="59" t="s">
        <v>2169</v>
      </c>
      <c r="G1335" s="56" t="s">
        <v>1128</v>
      </c>
      <c r="H1335" s="60" t="s">
        <v>1167</v>
      </c>
      <c r="I1335" s="61">
        <v>3479</v>
      </c>
      <c r="J1335" s="61">
        <f t="shared" si="24"/>
        <v>69580</v>
      </c>
      <c r="K1335" s="55" t="s">
        <v>66</v>
      </c>
    </row>
    <row r="1336" spans="2:11" ht="25.5">
      <c r="B1336" s="63" t="s">
        <v>1126</v>
      </c>
      <c r="C1336" s="58">
        <v>20306</v>
      </c>
      <c r="D1336" s="62" t="s">
        <v>126</v>
      </c>
      <c r="E1336" s="57" t="s">
        <v>110</v>
      </c>
      <c r="F1336" s="59" t="s">
        <v>1958</v>
      </c>
      <c r="G1336" s="56" t="s">
        <v>1128</v>
      </c>
      <c r="H1336" s="60" t="s">
        <v>1167</v>
      </c>
      <c r="I1336" s="61">
        <v>4478</v>
      </c>
      <c r="J1336" s="61">
        <f t="shared" si="24"/>
        <v>89560</v>
      </c>
      <c r="K1336" s="55" t="s">
        <v>66</v>
      </c>
    </row>
    <row r="1337" spans="2:11" ht="25.5">
      <c r="B1337" s="63" t="s">
        <v>1126</v>
      </c>
      <c r="C1337" s="58">
        <v>20306</v>
      </c>
      <c r="D1337" s="62" t="s">
        <v>126</v>
      </c>
      <c r="E1337" s="57" t="s">
        <v>110</v>
      </c>
      <c r="F1337" s="59" t="s">
        <v>1959</v>
      </c>
      <c r="G1337" s="56" t="s">
        <v>1128</v>
      </c>
      <c r="H1337" s="60" t="s">
        <v>1167</v>
      </c>
      <c r="I1337" s="61">
        <v>12949</v>
      </c>
      <c r="J1337" s="61">
        <f t="shared" si="24"/>
        <v>258980</v>
      </c>
      <c r="K1337" s="55" t="s">
        <v>66</v>
      </c>
    </row>
    <row r="1338" spans="2:11" ht="25.5">
      <c r="B1338" s="63" t="s">
        <v>1126</v>
      </c>
      <c r="C1338" s="58">
        <v>20306</v>
      </c>
      <c r="D1338" s="62" t="s">
        <v>126</v>
      </c>
      <c r="E1338" s="57" t="s">
        <v>110</v>
      </c>
      <c r="F1338" s="59" t="s">
        <v>1960</v>
      </c>
      <c r="G1338" s="56" t="s">
        <v>1128</v>
      </c>
      <c r="H1338" s="60" t="s">
        <v>1167</v>
      </c>
      <c r="I1338" s="61">
        <v>12196</v>
      </c>
      <c r="J1338" s="61">
        <f t="shared" si="24"/>
        <v>243920</v>
      </c>
      <c r="K1338" s="55" t="s">
        <v>66</v>
      </c>
    </row>
    <row r="1339" spans="2:11" ht="25.5">
      <c r="B1339" s="63" t="s">
        <v>1126</v>
      </c>
      <c r="C1339" s="58">
        <v>20306</v>
      </c>
      <c r="D1339" s="62" t="s">
        <v>126</v>
      </c>
      <c r="E1339" s="57" t="s">
        <v>110</v>
      </c>
      <c r="F1339" s="59" t="s">
        <v>1961</v>
      </c>
      <c r="G1339" s="56" t="s">
        <v>1128</v>
      </c>
      <c r="H1339" s="60" t="s">
        <v>1167</v>
      </c>
      <c r="I1339" s="61">
        <v>12196</v>
      </c>
      <c r="J1339" s="61">
        <f t="shared" si="24"/>
        <v>243920</v>
      </c>
      <c r="K1339" s="55" t="s">
        <v>66</v>
      </c>
    </row>
    <row r="1340" spans="2:11" ht="25.5">
      <c r="B1340" s="63" t="s">
        <v>1126</v>
      </c>
      <c r="C1340" s="58">
        <v>20306</v>
      </c>
      <c r="D1340" s="62" t="s">
        <v>126</v>
      </c>
      <c r="E1340" s="57" t="s">
        <v>110</v>
      </c>
      <c r="F1340" s="59" t="s">
        <v>984</v>
      </c>
      <c r="G1340" s="56" t="s">
        <v>1128</v>
      </c>
      <c r="H1340" s="60" t="s">
        <v>1167</v>
      </c>
      <c r="I1340" s="61">
        <v>16491</v>
      </c>
      <c r="J1340" s="61">
        <f t="shared" si="24"/>
        <v>329820</v>
      </c>
      <c r="K1340" s="55" t="s">
        <v>66</v>
      </c>
    </row>
    <row r="1341" spans="2:11" ht="25.5">
      <c r="B1341" s="63" t="s">
        <v>1126</v>
      </c>
      <c r="C1341" s="58">
        <v>20306</v>
      </c>
      <c r="D1341" s="62" t="s">
        <v>96</v>
      </c>
      <c r="E1341" s="57" t="s">
        <v>983</v>
      </c>
      <c r="F1341" s="59" t="s">
        <v>985</v>
      </c>
      <c r="G1341" s="56" t="s">
        <v>1128</v>
      </c>
      <c r="H1341" s="60" t="s">
        <v>2170</v>
      </c>
      <c r="I1341" s="61">
        <f>6830*1.1</f>
        <v>7513.000000000001</v>
      </c>
      <c r="J1341" s="61">
        <f t="shared" si="24"/>
        <v>563475.0000000001</v>
      </c>
      <c r="K1341" s="55" t="s">
        <v>66</v>
      </c>
    </row>
    <row r="1342" spans="2:11" ht="25.5">
      <c r="B1342" s="63" t="s">
        <v>1126</v>
      </c>
      <c r="C1342" s="58">
        <v>20306</v>
      </c>
      <c r="D1342" s="62" t="s">
        <v>96</v>
      </c>
      <c r="E1342" s="57" t="s">
        <v>303</v>
      </c>
      <c r="F1342" s="59" t="s">
        <v>1962</v>
      </c>
      <c r="G1342" s="56" t="s">
        <v>1128</v>
      </c>
      <c r="H1342" s="60" t="s">
        <v>2170</v>
      </c>
      <c r="I1342" s="61">
        <f>7783*1.1</f>
        <v>8561.300000000001</v>
      </c>
      <c r="J1342" s="61">
        <f t="shared" si="24"/>
        <v>642097.5000000001</v>
      </c>
      <c r="K1342" s="55" t="s">
        <v>66</v>
      </c>
    </row>
    <row r="1343" spans="2:11" ht="25.5">
      <c r="B1343" s="63" t="s">
        <v>1126</v>
      </c>
      <c r="C1343" s="58">
        <v>20306</v>
      </c>
      <c r="D1343" s="62" t="s">
        <v>96</v>
      </c>
      <c r="E1343" s="57" t="s">
        <v>303</v>
      </c>
      <c r="F1343" s="59" t="s">
        <v>987</v>
      </c>
      <c r="G1343" s="56" t="s">
        <v>1128</v>
      </c>
      <c r="H1343" s="60" t="s">
        <v>2170</v>
      </c>
      <c r="I1343" s="61">
        <v>20089</v>
      </c>
      <c r="J1343" s="61">
        <f t="shared" si="24"/>
        <v>1506675</v>
      </c>
      <c r="K1343" s="55" t="s">
        <v>66</v>
      </c>
    </row>
    <row r="1344" spans="2:11" ht="25.5">
      <c r="B1344" s="63" t="s">
        <v>1126</v>
      </c>
      <c r="C1344" s="58">
        <v>20306</v>
      </c>
      <c r="D1344" s="62" t="s">
        <v>96</v>
      </c>
      <c r="E1344" s="57" t="s">
        <v>986</v>
      </c>
      <c r="F1344" s="59" t="s">
        <v>989</v>
      </c>
      <c r="G1344" s="56" t="s">
        <v>1128</v>
      </c>
      <c r="H1344" s="60" t="s">
        <v>2170</v>
      </c>
      <c r="I1344" s="61">
        <f>7820*1.1</f>
        <v>8602</v>
      </c>
      <c r="J1344" s="61">
        <f t="shared" si="24"/>
        <v>645150</v>
      </c>
      <c r="K1344" s="55" t="s">
        <v>66</v>
      </c>
    </row>
    <row r="1345" spans="2:11" ht="25.5">
      <c r="B1345" s="63" t="s">
        <v>1126</v>
      </c>
      <c r="C1345" s="58">
        <v>20306</v>
      </c>
      <c r="D1345" s="62" t="s">
        <v>96</v>
      </c>
      <c r="E1345" s="57" t="s">
        <v>988</v>
      </c>
      <c r="F1345" s="59" t="s">
        <v>990</v>
      </c>
      <c r="G1345" s="56" t="s">
        <v>1128</v>
      </c>
      <c r="H1345" s="60" t="s">
        <v>2170</v>
      </c>
      <c r="I1345" s="61">
        <f>14787*1.1</f>
        <v>16265.7</v>
      </c>
      <c r="J1345" s="61">
        <f t="shared" si="24"/>
        <v>1219927.5</v>
      </c>
      <c r="K1345" s="55" t="s">
        <v>66</v>
      </c>
    </row>
    <row r="1346" spans="2:11" ht="25.5">
      <c r="B1346" s="63" t="s">
        <v>1126</v>
      </c>
      <c r="C1346" s="58">
        <v>20306</v>
      </c>
      <c r="D1346" s="62" t="s">
        <v>96</v>
      </c>
      <c r="E1346" s="57" t="s">
        <v>345</v>
      </c>
      <c r="F1346" s="59" t="s">
        <v>1963</v>
      </c>
      <c r="G1346" s="56" t="s">
        <v>1128</v>
      </c>
      <c r="H1346" s="60" t="s">
        <v>2170</v>
      </c>
      <c r="I1346" s="61">
        <f>16801*1.1</f>
        <v>18481.100000000002</v>
      </c>
      <c r="J1346" s="61">
        <f t="shared" si="24"/>
        <v>1386082.5000000002</v>
      </c>
      <c r="K1346" s="55" t="s">
        <v>66</v>
      </c>
    </row>
    <row r="1347" spans="2:11" ht="25.5">
      <c r="B1347" s="63" t="s">
        <v>1126</v>
      </c>
      <c r="C1347" s="58">
        <v>20306</v>
      </c>
      <c r="D1347" s="62" t="s">
        <v>96</v>
      </c>
      <c r="E1347" s="57" t="s">
        <v>217</v>
      </c>
      <c r="F1347" s="59" t="s">
        <v>1964</v>
      </c>
      <c r="G1347" s="56" t="s">
        <v>1128</v>
      </c>
      <c r="H1347" s="60" t="s">
        <v>2093</v>
      </c>
      <c r="I1347" s="61">
        <f>42908*1.1</f>
        <v>47198.8</v>
      </c>
      <c r="J1347" s="61">
        <f t="shared" si="24"/>
        <v>1179970</v>
      </c>
      <c r="K1347" s="55" t="s">
        <v>66</v>
      </c>
    </row>
    <row r="1348" spans="2:11" ht="25.5">
      <c r="B1348" s="63" t="s">
        <v>1126</v>
      </c>
      <c r="C1348" s="58">
        <v>20306</v>
      </c>
      <c r="D1348" s="62" t="s">
        <v>96</v>
      </c>
      <c r="E1348" s="57" t="s">
        <v>217</v>
      </c>
      <c r="F1348" s="59" t="s">
        <v>1965</v>
      </c>
      <c r="G1348" s="56" t="s">
        <v>1128</v>
      </c>
      <c r="H1348" s="60" t="s">
        <v>2093</v>
      </c>
      <c r="I1348" s="61">
        <v>146623</v>
      </c>
      <c r="J1348" s="61">
        <f t="shared" si="24"/>
        <v>3665575</v>
      </c>
      <c r="K1348" s="55" t="s">
        <v>66</v>
      </c>
    </row>
    <row r="1349" spans="2:11" ht="25.5">
      <c r="B1349" s="63" t="s">
        <v>1126</v>
      </c>
      <c r="C1349" s="58">
        <v>20306</v>
      </c>
      <c r="D1349" s="62" t="s">
        <v>96</v>
      </c>
      <c r="E1349" s="57" t="s">
        <v>1966</v>
      </c>
      <c r="F1349" s="59" t="s">
        <v>1967</v>
      </c>
      <c r="G1349" s="56" t="s">
        <v>1128</v>
      </c>
      <c r="H1349" s="60" t="s">
        <v>2093</v>
      </c>
      <c r="I1349" s="61">
        <v>68190</v>
      </c>
      <c r="J1349" s="61">
        <f t="shared" si="24"/>
        <v>1704750</v>
      </c>
      <c r="K1349" s="55" t="s">
        <v>66</v>
      </c>
    </row>
    <row r="1350" spans="2:11" ht="25.5">
      <c r="B1350" s="63" t="s">
        <v>1126</v>
      </c>
      <c r="C1350" s="58">
        <v>20306</v>
      </c>
      <c r="D1350" s="62" t="s">
        <v>96</v>
      </c>
      <c r="E1350" s="57" t="s">
        <v>1966</v>
      </c>
      <c r="F1350" s="59" t="s">
        <v>1968</v>
      </c>
      <c r="G1350" s="56" t="s">
        <v>1128</v>
      </c>
      <c r="H1350" s="60" t="s">
        <v>2093</v>
      </c>
      <c r="I1350" s="61">
        <v>250309</v>
      </c>
      <c r="J1350" s="61">
        <f t="shared" si="24"/>
        <v>6257725</v>
      </c>
      <c r="K1350" s="55" t="s">
        <v>66</v>
      </c>
    </row>
    <row r="1351" spans="2:11" ht="25.5">
      <c r="B1351" s="63" t="s">
        <v>1126</v>
      </c>
      <c r="C1351" s="58">
        <v>20306</v>
      </c>
      <c r="D1351" s="62" t="s">
        <v>96</v>
      </c>
      <c r="E1351" s="57" t="s">
        <v>345</v>
      </c>
      <c r="F1351" s="59" t="s">
        <v>1969</v>
      </c>
      <c r="G1351" s="56" t="s">
        <v>1128</v>
      </c>
      <c r="H1351" s="60" t="s">
        <v>2093</v>
      </c>
      <c r="I1351" s="61">
        <v>68812</v>
      </c>
      <c r="J1351" s="61">
        <f t="shared" si="24"/>
        <v>1720300</v>
      </c>
      <c r="K1351" s="55" t="s">
        <v>66</v>
      </c>
    </row>
    <row r="1352" spans="2:11" ht="25.5">
      <c r="B1352" s="63" t="s">
        <v>1126</v>
      </c>
      <c r="C1352" s="58">
        <v>20306</v>
      </c>
      <c r="D1352" s="62" t="s">
        <v>96</v>
      </c>
      <c r="E1352" s="57" t="s">
        <v>217</v>
      </c>
      <c r="F1352" s="59" t="s">
        <v>1970</v>
      </c>
      <c r="G1352" s="56" t="s">
        <v>1128</v>
      </c>
      <c r="H1352" s="60" t="s">
        <v>2093</v>
      </c>
      <c r="I1352" s="61">
        <v>154141</v>
      </c>
      <c r="J1352" s="61">
        <f t="shared" si="24"/>
        <v>3853525</v>
      </c>
      <c r="K1352" s="55" t="s">
        <v>66</v>
      </c>
    </row>
    <row r="1353" spans="2:11" ht="25.5">
      <c r="B1353" s="63" t="s">
        <v>1126</v>
      </c>
      <c r="C1353" s="58">
        <v>20306</v>
      </c>
      <c r="D1353" s="62" t="s">
        <v>96</v>
      </c>
      <c r="E1353" s="57" t="s">
        <v>1966</v>
      </c>
      <c r="F1353" s="59" t="s">
        <v>1971</v>
      </c>
      <c r="G1353" s="56" t="s">
        <v>1128</v>
      </c>
      <c r="H1353" s="60" t="s">
        <v>2093</v>
      </c>
      <c r="I1353" s="61">
        <v>260336</v>
      </c>
      <c r="J1353" s="61">
        <f t="shared" si="24"/>
        <v>6508400</v>
      </c>
      <c r="K1353" s="55" t="s">
        <v>66</v>
      </c>
    </row>
    <row r="1354" spans="2:11" ht="25.5">
      <c r="B1354" s="63" t="s">
        <v>1126</v>
      </c>
      <c r="C1354" s="58">
        <v>20306</v>
      </c>
      <c r="D1354" s="62" t="s">
        <v>104</v>
      </c>
      <c r="E1354" s="57" t="s">
        <v>108</v>
      </c>
      <c r="F1354" s="59" t="s">
        <v>2171</v>
      </c>
      <c r="G1354" s="56" t="s">
        <v>1128</v>
      </c>
      <c r="H1354" s="60" t="s">
        <v>2093</v>
      </c>
      <c r="I1354" s="61">
        <f>4529*1.1</f>
        <v>4981.900000000001</v>
      </c>
      <c r="J1354" s="61">
        <f t="shared" si="24"/>
        <v>124547.50000000001</v>
      </c>
      <c r="K1354" s="55" t="s">
        <v>66</v>
      </c>
    </row>
    <row r="1355" spans="2:11" ht="25.5">
      <c r="B1355" s="63" t="s">
        <v>1126</v>
      </c>
      <c r="C1355" s="58">
        <v>20306</v>
      </c>
      <c r="D1355" s="62" t="s">
        <v>104</v>
      </c>
      <c r="E1355" s="57" t="s">
        <v>108</v>
      </c>
      <c r="F1355" s="59" t="s">
        <v>991</v>
      </c>
      <c r="G1355" s="56" t="s">
        <v>1128</v>
      </c>
      <c r="H1355" s="60" t="s">
        <v>2093</v>
      </c>
      <c r="I1355" s="61">
        <f>5006*1.1</f>
        <v>5506.6</v>
      </c>
      <c r="J1355" s="61">
        <f t="shared" si="24"/>
        <v>137665</v>
      </c>
      <c r="K1355" s="55" t="s">
        <v>66</v>
      </c>
    </row>
    <row r="1356" spans="2:11" ht="25.5">
      <c r="B1356" s="63" t="s">
        <v>1126</v>
      </c>
      <c r="C1356" s="58">
        <v>20306</v>
      </c>
      <c r="D1356" s="62" t="s">
        <v>104</v>
      </c>
      <c r="E1356" s="57" t="s">
        <v>108</v>
      </c>
      <c r="F1356" s="59" t="s">
        <v>992</v>
      </c>
      <c r="G1356" s="56" t="s">
        <v>1128</v>
      </c>
      <c r="H1356" s="60" t="s">
        <v>2093</v>
      </c>
      <c r="I1356" s="61">
        <f>6669*1.1</f>
        <v>7335.900000000001</v>
      </c>
      <c r="J1356" s="61">
        <f t="shared" si="24"/>
        <v>183397.5</v>
      </c>
      <c r="K1356" s="55" t="s">
        <v>66</v>
      </c>
    </row>
    <row r="1357" spans="2:11" ht="25.5">
      <c r="B1357" s="63" t="s">
        <v>1126</v>
      </c>
      <c r="C1357" s="58">
        <v>20306</v>
      </c>
      <c r="D1357" s="62" t="s">
        <v>104</v>
      </c>
      <c r="E1357" s="57" t="s">
        <v>108</v>
      </c>
      <c r="F1357" s="59" t="s">
        <v>993</v>
      </c>
      <c r="G1357" s="56" t="s">
        <v>1128</v>
      </c>
      <c r="H1357" s="60" t="s">
        <v>2093</v>
      </c>
      <c r="I1357" s="61">
        <f>7229*1.1</f>
        <v>7951.900000000001</v>
      </c>
      <c r="J1357" s="61">
        <f t="shared" si="24"/>
        <v>198797.5</v>
      </c>
      <c r="K1357" s="55" t="s">
        <v>66</v>
      </c>
    </row>
    <row r="1358" spans="2:11" ht="25.5">
      <c r="B1358" s="63" t="s">
        <v>1126</v>
      </c>
      <c r="C1358" s="58">
        <v>20306</v>
      </c>
      <c r="D1358" s="62" t="s">
        <v>104</v>
      </c>
      <c r="E1358" s="57" t="s">
        <v>108</v>
      </c>
      <c r="F1358" s="59" t="s">
        <v>1975</v>
      </c>
      <c r="G1358" s="56" t="s">
        <v>1128</v>
      </c>
      <c r="H1358" s="60" t="s">
        <v>300</v>
      </c>
      <c r="I1358" s="61">
        <f>11772*1.1</f>
        <v>12949.2</v>
      </c>
      <c r="J1358" s="61">
        <f t="shared" si="24"/>
        <v>194238</v>
      </c>
      <c r="K1358" s="55" t="s">
        <v>66</v>
      </c>
    </row>
    <row r="1359" spans="2:11" ht="25.5">
      <c r="B1359" s="63" t="s">
        <v>1126</v>
      </c>
      <c r="C1359" s="58">
        <v>20306</v>
      </c>
      <c r="D1359" s="62" t="s">
        <v>104</v>
      </c>
      <c r="E1359" s="57" t="s">
        <v>108</v>
      </c>
      <c r="F1359" s="59" t="s">
        <v>1976</v>
      </c>
      <c r="G1359" s="56" t="s">
        <v>1128</v>
      </c>
      <c r="H1359" s="60" t="s">
        <v>2093</v>
      </c>
      <c r="I1359" s="61">
        <v>28345</v>
      </c>
      <c r="J1359" s="61">
        <f t="shared" si="24"/>
        <v>708625</v>
      </c>
      <c r="K1359" s="55" t="s">
        <v>66</v>
      </c>
    </row>
    <row r="1360" spans="2:11" ht="25.5">
      <c r="B1360" s="63" t="s">
        <v>1126</v>
      </c>
      <c r="C1360" s="58">
        <v>20306</v>
      </c>
      <c r="D1360" s="62" t="s">
        <v>104</v>
      </c>
      <c r="E1360" s="57" t="s">
        <v>108</v>
      </c>
      <c r="F1360" s="59" t="s">
        <v>994</v>
      </c>
      <c r="G1360" s="56" t="s">
        <v>1128</v>
      </c>
      <c r="H1360" s="60" t="s">
        <v>2172</v>
      </c>
      <c r="I1360" s="61">
        <f>31551*1.1</f>
        <v>34706.100000000006</v>
      </c>
      <c r="J1360" s="61">
        <f t="shared" si="24"/>
        <v>416473.20000000007</v>
      </c>
      <c r="K1360" s="55" t="s">
        <v>66</v>
      </c>
    </row>
    <row r="1361" spans="2:11" ht="25.5">
      <c r="B1361" s="63" t="s">
        <v>1126</v>
      </c>
      <c r="C1361" s="58">
        <v>20306</v>
      </c>
      <c r="D1361" s="62" t="s">
        <v>104</v>
      </c>
      <c r="E1361" s="57" t="s">
        <v>108</v>
      </c>
      <c r="F1361" s="59" t="s">
        <v>1977</v>
      </c>
      <c r="G1361" s="56" t="s">
        <v>1128</v>
      </c>
      <c r="H1361" s="60" t="s">
        <v>300</v>
      </c>
      <c r="I1361" s="61">
        <f>44713*1.1</f>
        <v>49184.3</v>
      </c>
      <c r="J1361" s="61">
        <f t="shared" si="24"/>
        <v>737764.5</v>
      </c>
      <c r="K1361" s="55" t="s">
        <v>66</v>
      </c>
    </row>
    <row r="1362" spans="2:11" ht="16.5">
      <c r="B1362" s="63" t="s">
        <v>1126</v>
      </c>
      <c r="C1362" s="58">
        <v>20306</v>
      </c>
      <c r="D1362" s="62" t="s">
        <v>104</v>
      </c>
      <c r="E1362" s="57" t="s">
        <v>108</v>
      </c>
      <c r="F1362" s="59" t="s">
        <v>1978</v>
      </c>
      <c r="G1362" s="56" t="s">
        <v>1128</v>
      </c>
      <c r="H1362" s="60" t="s">
        <v>299</v>
      </c>
      <c r="I1362" s="61">
        <f>95274*1.1</f>
        <v>104801.40000000001</v>
      </c>
      <c r="J1362" s="61">
        <f t="shared" si="24"/>
        <v>1048014.0000000001</v>
      </c>
      <c r="K1362" s="55" t="s">
        <v>66</v>
      </c>
    </row>
    <row r="1363" spans="2:11" ht="16.5">
      <c r="B1363" s="63" t="s">
        <v>1126</v>
      </c>
      <c r="C1363" s="58">
        <v>20306</v>
      </c>
      <c r="D1363" s="62" t="s">
        <v>104</v>
      </c>
      <c r="E1363" s="57" t="s">
        <v>108</v>
      </c>
      <c r="F1363" s="59" t="s">
        <v>1979</v>
      </c>
      <c r="G1363" s="56" t="s">
        <v>1128</v>
      </c>
      <c r="H1363" s="60" t="s">
        <v>300</v>
      </c>
      <c r="I1363" s="61">
        <f>196*1.1</f>
        <v>215.60000000000002</v>
      </c>
      <c r="J1363" s="61">
        <f t="shared" si="24"/>
        <v>3234.0000000000005</v>
      </c>
      <c r="K1363" s="55" t="s">
        <v>66</v>
      </c>
    </row>
    <row r="1364" spans="2:11" ht="16.5">
      <c r="B1364" s="63" t="s">
        <v>1126</v>
      </c>
      <c r="C1364" s="58">
        <v>20306</v>
      </c>
      <c r="D1364" s="62" t="s">
        <v>104</v>
      </c>
      <c r="E1364" s="57" t="s">
        <v>108</v>
      </c>
      <c r="F1364" s="59" t="s">
        <v>2173</v>
      </c>
      <c r="G1364" s="56" t="s">
        <v>1128</v>
      </c>
      <c r="H1364" s="60" t="s">
        <v>301</v>
      </c>
      <c r="I1364" s="61">
        <f>692*1.1</f>
        <v>761.2</v>
      </c>
      <c r="J1364" s="61">
        <f t="shared" si="24"/>
        <v>30448</v>
      </c>
      <c r="K1364" s="55" t="s">
        <v>66</v>
      </c>
    </row>
    <row r="1365" spans="2:11" ht="16.5">
      <c r="B1365" s="63" t="s">
        <v>1126</v>
      </c>
      <c r="C1365" s="58">
        <v>20306</v>
      </c>
      <c r="D1365" s="62" t="s">
        <v>104</v>
      </c>
      <c r="E1365" s="57" t="s">
        <v>108</v>
      </c>
      <c r="F1365" s="59" t="s">
        <v>1981</v>
      </c>
      <c r="G1365" s="56" t="s">
        <v>1128</v>
      </c>
      <c r="H1365" s="60" t="s">
        <v>301</v>
      </c>
      <c r="I1365" s="61">
        <f>709*1.1</f>
        <v>779.9000000000001</v>
      </c>
      <c r="J1365" s="61">
        <f t="shared" si="24"/>
        <v>31196.000000000004</v>
      </c>
      <c r="K1365" s="55" t="s">
        <v>66</v>
      </c>
    </row>
    <row r="1366" spans="2:11" ht="16.5">
      <c r="B1366" s="63" t="s">
        <v>1126</v>
      </c>
      <c r="C1366" s="58">
        <v>20306</v>
      </c>
      <c r="D1366" s="62" t="s">
        <v>104</v>
      </c>
      <c r="E1366" s="57" t="s">
        <v>108</v>
      </c>
      <c r="F1366" s="59" t="s">
        <v>1982</v>
      </c>
      <c r="G1366" s="56" t="s">
        <v>1128</v>
      </c>
      <c r="H1366" s="60" t="s">
        <v>301</v>
      </c>
      <c r="I1366" s="61">
        <f>1142*1.1</f>
        <v>1256.2</v>
      </c>
      <c r="J1366" s="61">
        <f t="shared" si="24"/>
        <v>50248</v>
      </c>
      <c r="K1366" s="55" t="s">
        <v>66</v>
      </c>
    </row>
    <row r="1367" spans="2:11" ht="16.5">
      <c r="B1367" s="63" t="s">
        <v>1126</v>
      </c>
      <c r="C1367" s="58">
        <v>20306</v>
      </c>
      <c r="D1367" s="62" t="s">
        <v>104</v>
      </c>
      <c r="E1367" s="57" t="s">
        <v>108</v>
      </c>
      <c r="F1367" s="59" t="s">
        <v>1983</v>
      </c>
      <c r="G1367" s="56" t="s">
        <v>1128</v>
      </c>
      <c r="H1367" s="60" t="s">
        <v>1306</v>
      </c>
      <c r="I1367" s="61">
        <v>2660</v>
      </c>
      <c r="J1367" s="61">
        <f t="shared" si="24"/>
        <v>79800</v>
      </c>
      <c r="K1367" s="55" t="s">
        <v>66</v>
      </c>
    </row>
    <row r="1368" spans="2:11" ht="16.5">
      <c r="B1368" s="63" t="s">
        <v>1126</v>
      </c>
      <c r="C1368" s="58">
        <v>20306</v>
      </c>
      <c r="D1368" s="62" t="s">
        <v>104</v>
      </c>
      <c r="E1368" s="57" t="s">
        <v>108</v>
      </c>
      <c r="F1368" s="59" t="s">
        <v>1984</v>
      </c>
      <c r="G1368" s="56" t="s">
        <v>1128</v>
      </c>
      <c r="H1368" s="60" t="s">
        <v>1306</v>
      </c>
      <c r="I1368" s="61">
        <f>4735*1.1</f>
        <v>5208.5</v>
      </c>
      <c r="J1368" s="61">
        <f t="shared" si="24"/>
        <v>156255</v>
      </c>
      <c r="K1368" s="55" t="s">
        <v>66</v>
      </c>
    </row>
    <row r="1369" spans="2:11" ht="25.5">
      <c r="B1369" s="63" t="s">
        <v>1126</v>
      </c>
      <c r="C1369" s="58">
        <v>20306</v>
      </c>
      <c r="D1369" s="62" t="s">
        <v>104</v>
      </c>
      <c r="E1369" s="57" t="s">
        <v>108</v>
      </c>
      <c r="F1369" s="59" t="s">
        <v>2174</v>
      </c>
      <c r="G1369" s="56" t="s">
        <v>1128</v>
      </c>
      <c r="H1369" s="60" t="s">
        <v>1306</v>
      </c>
      <c r="I1369" s="61">
        <f>15828*1.1</f>
        <v>17410.800000000003</v>
      </c>
      <c r="J1369" s="61">
        <f t="shared" si="24"/>
        <v>522324.0000000001</v>
      </c>
      <c r="K1369" s="55" t="s">
        <v>66</v>
      </c>
    </row>
    <row r="1370" spans="2:11" ht="25.5">
      <c r="B1370" s="63" t="s">
        <v>1126</v>
      </c>
      <c r="C1370" s="58">
        <v>20306</v>
      </c>
      <c r="D1370" s="62" t="s">
        <v>104</v>
      </c>
      <c r="E1370" s="57" t="s">
        <v>108</v>
      </c>
      <c r="F1370" s="59" t="s">
        <v>1986</v>
      </c>
      <c r="G1370" s="56" t="s">
        <v>1128</v>
      </c>
      <c r="H1370" s="60" t="s">
        <v>2093</v>
      </c>
      <c r="I1370" s="61">
        <v>592</v>
      </c>
      <c r="J1370" s="61">
        <f t="shared" si="24"/>
        <v>14800</v>
      </c>
      <c r="K1370" s="55" t="s">
        <v>66</v>
      </c>
    </row>
    <row r="1371" spans="2:11" ht="25.5">
      <c r="B1371" s="63" t="s">
        <v>1126</v>
      </c>
      <c r="C1371" s="58">
        <v>20306</v>
      </c>
      <c r="D1371" s="62" t="s">
        <v>104</v>
      </c>
      <c r="E1371" s="57" t="s">
        <v>108</v>
      </c>
      <c r="F1371" s="59" t="s">
        <v>2175</v>
      </c>
      <c r="G1371" s="56" t="s">
        <v>1128</v>
      </c>
      <c r="H1371" s="60" t="s">
        <v>2093</v>
      </c>
      <c r="I1371" s="61">
        <v>988</v>
      </c>
      <c r="J1371" s="61">
        <f t="shared" si="24"/>
        <v>24700</v>
      </c>
      <c r="K1371" s="55" t="s">
        <v>66</v>
      </c>
    </row>
    <row r="1372" spans="2:11" ht="25.5">
      <c r="B1372" s="63" t="s">
        <v>1126</v>
      </c>
      <c r="C1372" s="58">
        <v>20306</v>
      </c>
      <c r="D1372" s="62" t="s">
        <v>104</v>
      </c>
      <c r="E1372" s="57" t="s">
        <v>108</v>
      </c>
      <c r="F1372" s="59" t="s">
        <v>1988</v>
      </c>
      <c r="G1372" s="56" t="s">
        <v>1128</v>
      </c>
      <c r="H1372" s="60" t="s">
        <v>2093</v>
      </c>
      <c r="I1372" s="61">
        <v>2636</v>
      </c>
      <c r="J1372" s="61">
        <f t="shared" si="24"/>
        <v>65900</v>
      </c>
      <c r="K1372" s="55" t="s">
        <v>66</v>
      </c>
    </row>
    <row r="1373" spans="2:11" ht="25.5">
      <c r="B1373" s="63" t="s">
        <v>1126</v>
      </c>
      <c r="C1373" s="58">
        <v>20306</v>
      </c>
      <c r="D1373" s="62" t="s">
        <v>104</v>
      </c>
      <c r="E1373" s="57" t="s">
        <v>108</v>
      </c>
      <c r="F1373" s="59" t="s">
        <v>2176</v>
      </c>
      <c r="G1373" s="56" t="s">
        <v>1128</v>
      </c>
      <c r="H1373" s="60" t="s">
        <v>2093</v>
      </c>
      <c r="I1373" s="61">
        <v>3567</v>
      </c>
      <c r="J1373" s="61">
        <f t="shared" si="24"/>
        <v>89175</v>
      </c>
      <c r="K1373" s="55" t="s">
        <v>66</v>
      </c>
    </row>
    <row r="1374" spans="2:11" ht="25.5">
      <c r="B1374" s="63" t="s">
        <v>1126</v>
      </c>
      <c r="C1374" s="58">
        <v>20306</v>
      </c>
      <c r="D1374" s="62" t="s">
        <v>104</v>
      </c>
      <c r="E1374" s="57" t="s">
        <v>82</v>
      </c>
      <c r="F1374" s="59" t="s">
        <v>2177</v>
      </c>
      <c r="G1374" s="56" t="s">
        <v>1128</v>
      </c>
      <c r="H1374" s="60" t="s">
        <v>84</v>
      </c>
      <c r="I1374" s="61">
        <v>397</v>
      </c>
      <c r="J1374" s="61">
        <f aca="true" t="shared" si="25" ref="J1374:J1433">H1374*I1374</f>
        <v>39700</v>
      </c>
      <c r="K1374" s="55" t="s">
        <v>66</v>
      </c>
    </row>
    <row r="1375" spans="2:11" ht="25.5">
      <c r="B1375" s="63" t="s">
        <v>1126</v>
      </c>
      <c r="C1375" s="58">
        <v>20306</v>
      </c>
      <c r="D1375" s="62" t="s">
        <v>104</v>
      </c>
      <c r="E1375" s="57" t="s">
        <v>108</v>
      </c>
      <c r="F1375" s="59" t="s">
        <v>2178</v>
      </c>
      <c r="G1375" s="56" t="s">
        <v>1128</v>
      </c>
      <c r="H1375" s="60" t="s">
        <v>2170</v>
      </c>
      <c r="I1375" s="61">
        <f>2169*1.1</f>
        <v>2385.9</v>
      </c>
      <c r="J1375" s="61">
        <f t="shared" si="25"/>
        <v>178942.5</v>
      </c>
      <c r="K1375" s="55" t="s">
        <v>66</v>
      </c>
    </row>
    <row r="1376" spans="2:11" ht="25.5">
      <c r="B1376" s="63" t="s">
        <v>1126</v>
      </c>
      <c r="C1376" s="58">
        <v>20306</v>
      </c>
      <c r="D1376" s="62" t="s">
        <v>104</v>
      </c>
      <c r="E1376" s="57" t="s">
        <v>108</v>
      </c>
      <c r="F1376" s="59" t="s">
        <v>2179</v>
      </c>
      <c r="G1376" s="56" t="s">
        <v>1128</v>
      </c>
      <c r="H1376" s="60" t="s">
        <v>301</v>
      </c>
      <c r="I1376" s="61">
        <v>2993</v>
      </c>
      <c r="J1376" s="61">
        <f t="shared" si="25"/>
        <v>119720</v>
      </c>
      <c r="K1376" s="55" t="s">
        <v>66</v>
      </c>
    </row>
    <row r="1377" spans="2:11" ht="25.5">
      <c r="B1377" s="63" t="s">
        <v>1126</v>
      </c>
      <c r="C1377" s="58">
        <v>20306</v>
      </c>
      <c r="D1377" s="62" t="s">
        <v>104</v>
      </c>
      <c r="E1377" s="57" t="s">
        <v>108</v>
      </c>
      <c r="F1377" s="59" t="s">
        <v>2180</v>
      </c>
      <c r="G1377" s="56" t="s">
        <v>1128</v>
      </c>
      <c r="H1377" s="60" t="s">
        <v>1306</v>
      </c>
      <c r="I1377" s="61">
        <v>4015</v>
      </c>
      <c r="J1377" s="61">
        <f t="shared" si="25"/>
        <v>120450</v>
      </c>
      <c r="K1377" s="55" t="s">
        <v>66</v>
      </c>
    </row>
    <row r="1378" spans="2:11" ht="25.5">
      <c r="B1378" s="63" t="s">
        <v>1126</v>
      </c>
      <c r="C1378" s="58">
        <v>20306</v>
      </c>
      <c r="D1378" s="62" t="s">
        <v>104</v>
      </c>
      <c r="E1378" s="57" t="s">
        <v>108</v>
      </c>
      <c r="F1378" s="59" t="s">
        <v>2181</v>
      </c>
      <c r="G1378" s="56" t="s">
        <v>1128</v>
      </c>
      <c r="H1378" s="60" t="s">
        <v>1306</v>
      </c>
      <c r="I1378" s="61">
        <f>7388*1.1</f>
        <v>8126.800000000001</v>
      </c>
      <c r="J1378" s="61">
        <f t="shared" si="25"/>
        <v>243804.00000000003</v>
      </c>
      <c r="K1378" s="55" t="s">
        <v>66</v>
      </c>
    </row>
    <row r="1379" spans="2:11" ht="25.5">
      <c r="B1379" s="63" t="s">
        <v>1126</v>
      </c>
      <c r="C1379" s="58">
        <v>20306</v>
      </c>
      <c r="D1379" s="62" t="s">
        <v>104</v>
      </c>
      <c r="E1379" s="57" t="s">
        <v>108</v>
      </c>
      <c r="F1379" s="59" t="s">
        <v>2182</v>
      </c>
      <c r="G1379" s="56" t="s">
        <v>1128</v>
      </c>
      <c r="H1379" s="60" t="s">
        <v>1306</v>
      </c>
      <c r="I1379" s="61">
        <v>9247</v>
      </c>
      <c r="J1379" s="61">
        <f t="shared" si="25"/>
        <v>277410</v>
      </c>
      <c r="K1379" s="55" t="s">
        <v>66</v>
      </c>
    </row>
    <row r="1380" spans="2:11" ht="25.5">
      <c r="B1380" s="63" t="s">
        <v>1126</v>
      </c>
      <c r="C1380" s="58">
        <v>20306</v>
      </c>
      <c r="D1380" s="62" t="s">
        <v>104</v>
      </c>
      <c r="E1380" s="57" t="s">
        <v>108</v>
      </c>
      <c r="F1380" s="59" t="s">
        <v>1996</v>
      </c>
      <c r="G1380" s="56" t="s">
        <v>1128</v>
      </c>
      <c r="H1380" s="60" t="s">
        <v>1306</v>
      </c>
      <c r="I1380" s="61">
        <f>10919*1.1</f>
        <v>12010.900000000001</v>
      </c>
      <c r="J1380" s="61">
        <f t="shared" si="25"/>
        <v>360327.00000000006</v>
      </c>
      <c r="K1380" s="55" t="s">
        <v>66</v>
      </c>
    </row>
    <row r="1381" spans="2:11" ht="25.5">
      <c r="B1381" s="63" t="s">
        <v>1126</v>
      </c>
      <c r="C1381" s="58">
        <v>20306</v>
      </c>
      <c r="D1381" s="62" t="s">
        <v>104</v>
      </c>
      <c r="E1381" s="57" t="s">
        <v>108</v>
      </c>
      <c r="F1381" s="59" t="s">
        <v>2183</v>
      </c>
      <c r="G1381" s="56" t="s">
        <v>1128</v>
      </c>
      <c r="H1381" s="60" t="s">
        <v>300</v>
      </c>
      <c r="I1381" s="61">
        <v>19813</v>
      </c>
      <c r="J1381" s="61">
        <f t="shared" si="25"/>
        <v>297195</v>
      </c>
      <c r="K1381" s="55" t="s">
        <v>66</v>
      </c>
    </row>
    <row r="1382" spans="2:11" ht="25.5">
      <c r="B1382" s="63" t="s">
        <v>1126</v>
      </c>
      <c r="C1382" s="58">
        <v>20306</v>
      </c>
      <c r="D1382" s="62" t="s">
        <v>104</v>
      </c>
      <c r="E1382" s="57" t="s">
        <v>108</v>
      </c>
      <c r="F1382" s="59" t="s">
        <v>1998</v>
      </c>
      <c r="G1382" s="56" t="s">
        <v>1128</v>
      </c>
      <c r="H1382" s="60" t="s">
        <v>300</v>
      </c>
      <c r="I1382" s="61">
        <f>25952*1.1</f>
        <v>28547.2</v>
      </c>
      <c r="J1382" s="61">
        <f t="shared" si="25"/>
        <v>428208</v>
      </c>
      <c r="K1382" s="55" t="s">
        <v>66</v>
      </c>
    </row>
    <row r="1383" spans="2:11" ht="25.5">
      <c r="B1383" s="63" t="s">
        <v>1126</v>
      </c>
      <c r="C1383" s="58">
        <v>20306</v>
      </c>
      <c r="D1383" s="62" t="s">
        <v>104</v>
      </c>
      <c r="E1383" s="57" t="s">
        <v>108</v>
      </c>
      <c r="F1383" s="59" t="s">
        <v>2184</v>
      </c>
      <c r="G1383" s="56" t="s">
        <v>1128</v>
      </c>
      <c r="H1383" s="60" t="s">
        <v>300</v>
      </c>
      <c r="I1383" s="61">
        <f>34965*1.1</f>
        <v>38461.5</v>
      </c>
      <c r="J1383" s="61">
        <f t="shared" si="25"/>
        <v>576922.5</v>
      </c>
      <c r="K1383" s="55" t="s">
        <v>66</v>
      </c>
    </row>
    <row r="1384" spans="2:11" ht="25.5">
      <c r="B1384" s="63" t="s">
        <v>1126</v>
      </c>
      <c r="C1384" s="58">
        <v>20306</v>
      </c>
      <c r="D1384" s="62" t="s">
        <v>103</v>
      </c>
      <c r="E1384" s="57" t="s">
        <v>141</v>
      </c>
      <c r="F1384" s="59" t="s">
        <v>2185</v>
      </c>
      <c r="G1384" s="56" t="s">
        <v>1128</v>
      </c>
      <c r="H1384" s="60" t="s">
        <v>300</v>
      </c>
      <c r="I1384" s="61">
        <f>5023*1.1</f>
        <v>5525.3</v>
      </c>
      <c r="J1384" s="61">
        <f t="shared" si="25"/>
        <v>82879.5</v>
      </c>
      <c r="K1384" s="55" t="s">
        <v>66</v>
      </c>
    </row>
    <row r="1385" spans="2:11" ht="16.5">
      <c r="B1385" s="63" t="s">
        <v>1126</v>
      </c>
      <c r="C1385" s="58">
        <v>20306</v>
      </c>
      <c r="D1385" s="62" t="s">
        <v>103</v>
      </c>
      <c r="E1385" s="57" t="s">
        <v>2001</v>
      </c>
      <c r="F1385" s="59" t="s">
        <v>2186</v>
      </c>
      <c r="G1385" s="56" t="s">
        <v>1128</v>
      </c>
      <c r="H1385" s="60" t="s">
        <v>291</v>
      </c>
      <c r="I1385" s="61">
        <f>1863*1.1</f>
        <v>2049.3</v>
      </c>
      <c r="J1385" s="61">
        <f t="shared" si="25"/>
        <v>512325.00000000006</v>
      </c>
      <c r="K1385" s="55" t="s">
        <v>66</v>
      </c>
    </row>
    <row r="1386" spans="2:11" ht="25.5">
      <c r="B1386" s="63" t="s">
        <v>1126</v>
      </c>
      <c r="C1386" s="58">
        <v>20306</v>
      </c>
      <c r="D1386" s="62" t="s">
        <v>72</v>
      </c>
      <c r="E1386" s="57" t="s">
        <v>2187</v>
      </c>
      <c r="F1386" s="59" t="s">
        <v>2188</v>
      </c>
      <c r="G1386" s="56" t="s">
        <v>1128</v>
      </c>
      <c r="H1386" s="60" t="s">
        <v>292</v>
      </c>
      <c r="I1386" s="61">
        <f>1100*1.1</f>
        <v>1210</v>
      </c>
      <c r="J1386" s="61">
        <f t="shared" si="25"/>
        <v>363000</v>
      </c>
      <c r="K1386" s="55" t="s">
        <v>66</v>
      </c>
    </row>
    <row r="1387" spans="2:11" ht="16.5">
      <c r="B1387" s="63" t="s">
        <v>1126</v>
      </c>
      <c r="C1387" s="58">
        <v>20306</v>
      </c>
      <c r="D1387" s="62" t="s">
        <v>104</v>
      </c>
      <c r="E1387" s="57" t="s">
        <v>108</v>
      </c>
      <c r="F1387" s="59" t="s">
        <v>2004</v>
      </c>
      <c r="G1387" s="56" t="s">
        <v>1128</v>
      </c>
      <c r="H1387" s="60" t="s">
        <v>84</v>
      </c>
      <c r="I1387" s="61">
        <f>1150*1.1</f>
        <v>1265</v>
      </c>
      <c r="J1387" s="61">
        <f t="shared" si="25"/>
        <v>126500</v>
      </c>
      <c r="K1387" s="55" t="s">
        <v>66</v>
      </c>
    </row>
    <row r="1388" spans="2:11" ht="16.5">
      <c r="B1388" s="63" t="s">
        <v>1126</v>
      </c>
      <c r="C1388" s="58">
        <v>20306</v>
      </c>
      <c r="D1388" s="62" t="s">
        <v>2005</v>
      </c>
      <c r="E1388" s="57" t="s">
        <v>82</v>
      </c>
      <c r="F1388" s="59" t="s">
        <v>2006</v>
      </c>
      <c r="G1388" s="56" t="s">
        <v>1128</v>
      </c>
      <c r="H1388" s="60" t="s">
        <v>299</v>
      </c>
      <c r="I1388" s="61">
        <v>3293</v>
      </c>
      <c r="J1388" s="61">
        <f t="shared" si="25"/>
        <v>32930</v>
      </c>
      <c r="K1388" s="55" t="s">
        <v>66</v>
      </c>
    </row>
    <row r="1389" spans="2:11" ht="16.5">
      <c r="B1389" s="63" t="s">
        <v>1126</v>
      </c>
      <c r="C1389" s="58">
        <v>20306</v>
      </c>
      <c r="D1389" s="62" t="s">
        <v>2005</v>
      </c>
      <c r="E1389" s="57" t="s">
        <v>82</v>
      </c>
      <c r="F1389" s="59" t="s">
        <v>2007</v>
      </c>
      <c r="G1389" s="56" t="s">
        <v>1128</v>
      </c>
      <c r="H1389" s="60" t="s">
        <v>299</v>
      </c>
      <c r="I1389" s="61">
        <v>3284</v>
      </c>
      <c r="J1389" s="61">
        <f t="shared" si="25"/>
        <v>32840</v>
      </c>
      <c r="K1389" s="55" t="s">
        <v>66</v>
      </c>
    </row>
    <row r="1390" spans="2:11" ht="16.5">
      <c r="B1390" s="63" t="s">
        <v>1126</v>
      </c>
      <c r="C1390" s="58">
        <v>20306</v>
      </c>
      <c r="D1390" s="62" t="s">
        <v>2005</v>
      </c>
      <c r="E1390" s="57" t="s">
        <v>82</v>
      </c>
      <c r="F1390" s="59" t="s">
        <v>2008</v>
      </c>
      <c r="G1390" s="56" t="s">
        <v>1128</v>
      </c>
      <c r="H1390" s="60" t="s">
        <v>299</v>
      </c>
      <c r="I1390" s="61">
        <v>3378</v>
      </c>
      <c r="J1390" s="61">
        <f t="shared" si="25"/>
        <v>33780</v>
      </c>
      <c r="K1390" s="55" t="s">
        <v>66</v>
      </c>
    </row>
    <row r="1391" spans="2:11" ht="16.5">
      <c r="B1391" s="63" t="s">
        <v>1126</v>
      </c>
      <c r="C1391" s="58">
        <v>20306</v>
      </c>
      <c r="D1391" s="62" t="s">
        <v>2005</v>
      </c>
      <c r="E1391" s="57" t="s">
        <v>82</v>
      </c>
      <c r="F1391" s="59" t="s">
        <v>2009</v>
      </c>
      <c r="G1391" s="56" t="s">
        <v>1128</v>
      </c>
      <c r="H1391" s="60" t="s">
        <v>299</v>
      </c>
      <c r="I1391" s="61">
        <v>9593</v>
      </c>
      <c r="J1391" s="61">
        <f t="shared" si="25"/>
        <v>95930</v>
      </c>
      <c r="K1391" s="55" t="s">
        <v>66</v>
      </c>
    </row>
    <row r="1392" spans="2:11" ht="16.5">
      <c r="B1392" s="63" t="s">
        <v>1126</v>
      </c>
      <c r="C1392" s="58">
        <v>20306</v>
      </c>
      <c r="D1392" s="62" t="s">
        <v>2005</v>
      </c>
      <c r="E1392" s="57" t="s">
        <v>82</v>
      </c>
      <c r="F1392" s="59" t="s">
        <v>2010</v>
      </c>
      <c r="G1392" s="56" t="s">
        <v>1128</v>
      </c>
      <c r="H1392" s="60" t="s">
        <v>299</v>
      </c>
      <c r="I1392" s="61">
        <v>10637</v>
      </c>
      <c r="J1392" s="61">
        <f t="shared" si="25"/>
        <v>106370</v>
      </c>
      <c r="K1392" s="55" t="s">
        <v>66</v>
      </c>
    </row>
    <row r="1393" spans="2:11" ht="25.5">
      <c r="B1393" s="63" t="s">
        <v>1126</v>
      </c>
      <c r="C1393" s="58">
        <v>20306</v>
      </c>
      <c r="D1393" s="62" t="s">
        <v>2005</v>
      </c>
      <c r="E1393" s="57" t="s">
        <v>82</v>
      </c>
      <c r="F1393" s="59" t="s">
        <v>2189</v>
      </c>
      <c r="G1393" s="56" t="s">
        <v>1128</v>
      </c>
      <c r="H1393" s="60" t="s">
        <v>299</v>
      </c>
      <c r="I1393" s="61">
        <v>76912</v>
      </c>
      <c r="J1393" s="61">
        <f t="shared" si="25"/>
        <v>769120</v>
      </c>
      <c r="K1393" s="55" t="s">
        <v>66</v>
      </c>
    </row>
    <row r="1394" spans="2:11" ht="25.5">
      <c r="B1394" s="63" t="s">
        <v>1126</v>
      </c>
      <c r="C1394" s="58">
        <v>20306</v>
      </c>
      <c r="D1394" s="62" t="s">
        <v>2005</v>
      </c>
      <c r="E1394" s="57" t="s">
        <v>82</v>
      </c>
      <c r="F1394" s="59" t="s">
        <v>2012</v>
      </c>
      <c r="G1394" s="56" t="s">
        <v>1128</v>
      </c>
      <c r="H1394" s="60" t="s">
        <v>299</v>
      </c>
      <c r="I1394" s="61">
        <v>2702</v>
      </c>
      <c r="J1394" s="61">
        <f t="shared" si="25"/>
        <v>27020</v>
      </c>
      <c r="K1394" s="55" t="s">
        <v>66</v>
      </c>
    </row>
    <row r="1395" spans="2:11" ht="25.5">
      <c r="B1395" s="63" t="s">
        <v>1126</v>
      </c>
      <c r="C1395" s="58">
        <v>20306</v>
      </c>
      <c r="D1395" s="62" t="s">
        <v>2005</v>
      </c>
      <c r="E1395" s="57" t="s">
        <v>82</v>
      </c>
      <c r="F1395" s="59" t="s">
        <v>2013</v>
      </c>
      <c r="G1395" s="56" t="s">
        <v>1128</v>
      </c>
      <c r="H1395" s="60" t="s">
        <v>299</v>
      </c>
      <c r="I1395" s="61">
        <v>2172</v>
      </c>
      <c r="J1395" s="61">
        <f t="shared" si="25"/>
        <v>21720</v>
      </c>
      <c r="K1395" s="55" t="s">
        <v>66</v>
      </c>
    </row>
    <row r="1396" spans="2:11" ht="25.5">
      <c r="B1396" s="63" t="s">
        <v>1126</v>
      </c>
      <c r="C1396" s="58">
        <v>20306</v>
      </c>
      <c r="D1396" s="62" t="s">
        <v>2005</v>
      </c>
      <c r="E1396" s="57" t="s">
        <v>82</v>
      </c>
      <c r="F1396" s="59" t="s">
        <v>2014</v>
      </c>
      <c r="G1396" s="56" t="s">
        <v>1128</v>
      </c>
      <c r="H1396" s="60" t="s">
        <v>299</v>
      </c>
      <c r="I1396" s="61">
        <v>5547</v>
      </c>
      <c r="J1396" s="61">
        <f t="shared" si="25"/>
        <v>55470</v>
      </c>
      <c r="K1396" s="55" t="s">
        <v>66</v>
      </c>
    </row>
    <row r="1397" spans="2:11" ht="25.5">
      <c r="B1397" s="63" t="s">
        <v>1126</v>
      </c>
      <c r="C1397" s="58">
        <v>20306</v>
      </c>
      <c r="D1397" s="62" t="s">
        <v>2005</v>
      </c>
      <c r="E1397" s="57" t="s">
        <v>82</v>
      </c>
      <c r="F1397" s="59" t="s">
        <v>2015</v>
      </c>
      <c r="G1397" s="56" t="s">
        <v>1128</v>
      </c>
      <c r="H1397" s="60" t="s">
        <v>299</v>
      </c>
      <c r="I1397" s="61">
        <v>8508</v>
      </c>
      <c r="J1397" s="61">
        <f t="shared" si="25"/>
        <v>85080</v>
      </c>
      <c r="K1397" s="55" t="s">
        <v>66</v>
      </c>
    </row>
    <row r="1398" spans="2:11" ht="38.25">
      <c r="B1398" s="63" t="s">
        <v>1126</v>
      </c>
      <c r="C1398" s="58">
        <v>20306</v>
      </c>
      <c r="D1398" s="62" t="s">
        <v>2005</v>
      </c>
      <c r="E1398" s="57" t="s">
        <v>82</v>
      </c>
      <c r="F1398" s="59" t="s">
        <v>2016</v>
      </c>
      <c r="G1398" s="56" t="s">
        <v>1128</v>
      </c>
      <c r="H1398" s="60" t="s">
        <v>299</v>
      </c>
      <c r="I1398" s="61">
        <v>21399</v>
      </c>
      <c r="J1398" s="61">
        <f t="shared" si="25"/>
        <v>213990</v>
      </c>
      <c r="K1398" s="55" t="s">
        <v>66</v>
      </c>
    </row>
    <row r="1399" spans="2:11" ht="38.25">
      <c r="B1399" s="63" t="s">
        <v>1126</v>
      </c>
      <c r="C1399" s="58">
        <v>20306</v>
      </c>
      <c r="D1399" s="62" t="s">
        <v>2005</v>
      </c>
      <c r="E1399" s="57" t="s">
        <v>82</v>
      </c>
      <c r="F1399" s="59" t="s">
        <v>2017</v>
      </c>
      <c r="G1399" s="56" t="s">
        <v>1128</v>
      </c>
      <c r="H1399" s="60" t="s">
        <v>299</v>
      </c>
      <c r="I1399" s="61">
        <v>6102</v>
      </c>
      <c r="J1399" s="61">
        <f t="shared" si="25"/>
        <v>61020</v>
      </c>
      <c r="K1399" s="55" t="s">
        <v>66</v>
      </c>
    </row>
    <row r="1400" spans="2:11" ht="38.25">
      <c r="B1400" s="63" t="s">
        <v>1126</v>
      </c>
      <c r="C1400" s="58">
        <v>20306</v>
      </c>
      <c r="D1400" s="62" t="s">
        <v>2005</v>
      </c>
      <c r="E1400" s="57" t="s">
        <v>82</v>
      </c>
      <c r="F1400" s="59" t="s">
        <v>2018</v>
      </c>
      <c r="G1400" s="56" t="s">
        <v>1128</v>
      </c>
      <c r="H1400" s="60" t="s">
        <v>299</v>
      </c>
      <c r="I1400" s="61">
        <v>10319</v>
      </c>
      <c r="J1400" s="61">
        <f t="shared" si="25"/>
        <v>103190</v>
      </c>
      <c r="K1400" s="55" t="s">
        <v>66</v>
      </c>
    </row>
    <row r="1401" spans="2:11" ht="38.25">
      <c r="B1401" s="63" t="s">
        <v>1126</v>
      </c>
      <c r="C1401" s="58">
        <v>20306</v>
      </c>
      <c r="D1401" s="62" t="s">
        <v>2005</v>
      </c>
      <c r="E1401" s="57" t="s">
        <v>82</v>
      </c>
      <c r="F1401" s="59" t="s">
        <v>2019</v>
      </c>
      <c r="G1401" s="56" t="s">
        <v>1128</v>
      </c>
      <c r="H1401" s="60" t="s">
        <v>299</v>
      </c>
      <c r="I1401" s="61">
        <v>10165</v>
      </c>
      <c r="J1401" s="61">
        <f t="shared" si="25"/>
        <v>101650</v>
      </c>
      <c r="K1401" s="55" t="s">
        <v>66</v>
      </c>
    </row>
    <row r="1402" spans="2:11" ht="38.25">
      <c r="B1402" s="63" t="s">
        <v>1126</v>
      </c>
      <c r="C1402" s="58">
        <v>20306</v>
      </c>
      <c r="D1402" s="62" t="s">
        <v>2005</v>
      </c>
      <c r="E1402" s="57" t="s">
        <v>82</v>
      </c>
      <c r="F1402" s="59" t="s">
        <v>2020</v>
      </c>
      <c r="G1402" s="56" t="s">
        <v>1128</v>
      </c>
      <c r="H1402" s="60" t="s">
        <v>299</v>
      </c>
      <c r="I1402" s="61">
        <v>26987</v>
      </c>
      <c r="J1402" s="61">
        <f t="shared" si="25"/>
        <v>269870</v>
      </c>
      <c r="K1402" s="55" t="s">
        <v>66</v>
      </c>
    </row>
    <row r="1403" spans="2:11" ht="38.25">
      <c r="B1403" s="63" t="s">
        <v>1126</v>
      </c>
      <c r="C1403" s="58">
        <v>20306</v>
      </c>
      <c r="D1403" s="62" t="s">
        <v>2005</v>
      </c>
      <c r="E1403" s="57" t="s">
        <v>82</v>
      </c>
      <c r="F1403" s="59" t="s">
        <v>2021</v>
      </c>
      <c r="G1403" s="56" t="s">
        <v>1128</v>
      </c>
      <c r="H1403" s="60" t="s">
        <v>299</v>
      </c>
      <c r="I1403" s="61">
        <v>35675</v>
      </c>
      <c r="J1403" s="61">
        <f t="shared" si="25"/>
        <v>356750</v>
      </c>
      <c r="K1403" s="55" t="s">
        <v>66</v>
      </c>
    </row>
    <row r="1404" spans="2:11" ht="25.5">
      <c r="B1404" s="63" t="s">
        <v>1126</v>
      </c>
      <c r="C1404" s="58">
        <v>20306</v>
      </c>
      <c r="D1404" s="62" t="s">
        <v>2005</v>
      </c>
      <c r="E1404" s="57" t="s">
        <v>82</v>
      </c>
      <c r="F1404" s="59" t="s">
        <v>2022</v>
      </c>
      <c r="G1404" s="56" t="s">
        <v>1128</v>
      </c>
      <c r="H1404" s="60" t="s">
        <v>299</v>
      </c>
      <c r="I1404" s="61">
        <v>30503</v>
      </c>
      <c r="J1404" s="61">
        <f t="shared" si="25"/>
        <v>305030</v>
      </c>
      <c r="K1404" s="55" t="s">
        <v>66</v>
      </c>
    </row>
    <row r="1405" spans="2:11" ht="25.5">
      <c r="B1405" s="63" t="s">
        <v>1126</v>
      </c>
      <c r="C1405" s="58">
        <v>20306</v>
      </c>
      <c r="D1405" s="62" t="s">
        <v>2005</v>
      </c>
      <c r="E1405" s="57" t="s">
        <v>82</v>
      </c>
      <c r="F1405" s="59" t="s">
        <v>2023</v>
      </c>
      <c r="G1405" s="56" t="s">
        <v>1128</v>
      </c>
      <c r="H1405" s="60" t="s">
        <v>299</v>
      </c>
      <c r="I1405" s="61">
        <v>3293</v>
      </c>
      <c r="J1405" s="61">
        <f t="shared" si="25"/>
        <v>32930</v>
      </c>
      <c r="K1405" s="55" t="s">
        <v>66</v>
      </c>
    </row>
    <row r="1406" spans="2:11" ht="25.5">
      <c r="B1406" s="63" t="s">
        <v>1126</v>
      </c>
      <c r="C1406" s="58">
        <v>20306</v>
      </c>
      <c r="D1406" s="62" t="s">
        <v>2005</v>
      </c>
      <c r="E1406" s="57" t="s">
        <v>82</v>
      </c>
      <c r="F1406" s="59" t="s">
        <v>2024</v>
      </c>
      <c r="G1406" s="56" t="s">
        <v>1128</v>
      </c>
      <c r="H1406" s="60" t="s">
        <v>299</v>
      </c>
      <c r="I1406" s="61">
        <v>3285</v>
      </c>
      <c r="J1406" s="61">
        <f t="shared" si="25"/>
        <v>32850</v>
      </c>
      <c r="K1406" s="55" t="s">
        <v>66</v>
      </c>
    </row>
    <row r="1407" spans="2:11" ht="25.5">
      <c r="B1407" s="63" t="s">
        <v>1126</v>
      </c>
      <c r="C1407" s="58">
        <v>20306</v>
      </c>
      <c r="D1407" s="62" t="s">
        <v>2005</v>
      </c>
      <c r="E1407" s="57" t="s">
        <v>82</v>
      </c>
      <c r="F1407" s="59" t="s">
        <v>2025</v>
      </c>
      <c r="G1407" s="56" t="s">
        <v>1128</v>
      </c>
      <c r="H1407" s="60" t="s">
        <v>299</v>
      </c>
      <c r="I1407" s="61">
        <v>3378</v>
      </c>
      <c r="J1407" s="61">
        <f t="shared" si="25"/>
        <v>33780</v>
      </c>
      <c r="K1407" s="55" t="s">
        <v>66</v>
      </c>
    </row>
    <row r="1408" spans="2:11" ht="25.5">
      <c r="B1408" s="63" t="s">
        <v>1126</v>
      </c>
      <c r="C1408" s="58">
        <v>20306</v>
      </c>
      <c r="D1408" s="62" t="s">
        <v>2005</v>
      </c>
      <c r="E1408" s="57" t="s">
        <v>82</v>
      </c>
      <c r="F1408" s="59" t="s">
        <v>2026</v>
      </c>
      <c r="G1408" s="56" t="s">
        <v>1128</v>
      </c>
      <c r="H1408" s="60" t="s">
        <v>299</v>
      </c>
      <c r="I1408" s="61">
        <v>9593</v>
      </c>
      <c r="J1408" s="61">
        <f t="shared" si="25"/>
        <v>95930</v>
      </c>
      <c r="K1408" s="55" t="s">
        <v>66</v>
      </c>
    </row>
    <row r="1409" spans="2:11" ht="25.5">
      <c r="B1409" s="63" t="s">
        <v>1126</v>
      </c>
      <c r="C1409" s="58">
        <v>20306</v>
      </c>
      <c r="D1409" s="62" t="s">
        <v>2005</v>
      </c>
      <c r="E1409" s="57" t="s">
        <v>82</v>
      </c>
      <c r="F1409" s="59" t="s">
        <v>2027</v>
      </c>
      <c r="G1409" s="56" t="s">
        <v>1128</v>
      </c>
      <c r="H1409" s="60" t="s">
        <v>299</v>
      </c>
      <c r="I1409" s="61">
        <v>10637</v>
      </c>
      <c r="J1409" s="61">
        <f t="shared" si="25"/>
        <v>106370</v>
      </c>
      <c r="K1409" s="55" t="s">
        <v>66</v>
      </c>
    </row>
    <row r="1410" spans="2:11" ht="25.5">
      <c r="B1410" s="63" t="s">
        <v>1126</v>
      </c>
      <c r="C1410" s="58">
        <v>20306</v>
      </c>
      <c r="D1410" s="62" t="s">
        <v>2005</v>
      </c>
      <c r="E1410" s="57" t="s">
        <v>82</v>
      </c>
      <c r="F1410" s="59" t="s">
        <v>2028</v>
      </c>
      <c r="G1410" s="56" t="s">
        <v>1128</v>
      </c>
      <c r="H1410" s="60" t="s">
        <v>299</v>
      </c>
      <c r="I1410" s="61">
        <v>76912</v>
      </c>
      <c r="J1410" s="61">
        <f t="shared" si="25"/>
        <v>769120</v>
      </c>
      <c r="K1410" s="55" t="s">
        <v>66</v>
      </c>
    </row>
    <row r="1411" spans="2:11" ht="25.5">
      <c r="B1411" s="63" t="s">
        <v>1126</v>
      </c>
      <c r="C1411" s="58">
        <v>20306</v>
      </c>
      <c r="D1411" s="62" t="s">
        <v>2005</v>
      </c>
      <c r="E1411" s="57" t="s">
        <v>82</v>
      </c>
      <c r="F1411" s="59" t="s">
        <v>2029</v>
      </c>
      <c r="G1411" s="56" t="s">
        <v>1128</v>
      </c>
      <c r="H1411" s="60" t="s">
        <v>299</v>
      </c>
      <c r="I1411" s="61">
        <v>153840</v>
      </c>
      <c r="J1411" s="61">
        <f t="shared" si="25"/>
        <v>1538400</v>
      </c>
      <c r="K1411" s="55" t="s">
        <v>66</v>
      </c>
    </row>
    <row r="1412" spans="2:11" ht="25.5">
      <c r="B1412" s="63" t="s">
        <v>1126</v>
      </c>
      <c r="C1412" s="58">
        <v>20306</v>
      </c>
      <c r="D1412" s="62" t="s">
        <v>2005</v>
      </c>
      <c r="E1412" s="57" t="s">
        <v>82</v>
      </c>
      <c r="F1412" s="59" t="s">
        <v>2030</v>
      </c>
      <c r="G1412" s="56" t="s">
        <v>1128</v>
      </c>
      <c r="H1412" s="60" t="s">
        <v>299</v>
      </c>
      <c r="I1412" s="61">
        <v>8724</v>
      </c>
      <c r="J1412" s="61">
        <f t="shared" si="25"/>
        <v>87240</v>
      </c>
      <c r="K1412" s="55" t="s">
        <v>66</v>
      </c>
    </row>
    <row r="1413" spans="2:11" ht="25.5">
      <c r="B1413" s="63" t="s">
        <v>1126</v>
      </c>
      <c r="C1413" s="58">
        <v>20306</v>
      </c>
      <c r="D1413" s="62" t="s">
        <v>2005</v>
      </c>
      <c r="E1413" s="57" t="s">
        <v>82</v>
      </c>
      <c r="F1413" s="59" t="s">
        <v>2190</v>
      </c>
      <c r="G1413" s="56" t="s">
        <v>1128</v>
      </c>
      <c r="H1413" s="60" t="s">
        <v>299</v>
      </c>
      <c r="I1413" s="61">
        <v>9746</v>
      </c>
      <c r="J1413" s="61">
        <f t="shared" si="25"/>
        <v>97460</v>
      </c>
      <c r="K1413" s="55" t="s">
        <v>66</v>
      </c>
    </row>
    <row r="1414" spans="2:11" ht="25.5">
      <c r="B1414" s="63" t="s">
        <v>1126</v>
      </c>
      <c r="C1414" s="58">
        <v>20306</v>
      </c>
      <c r="D1414" s="62" t="s">
        <v>2005</v>
      </c>
      <c r="E1414" s="57" t="s">
        <v>82</v>
      </c>
      <c r="F1414" s="59" t="s">
        <v>2191</v>
      </c>
      <c r="G1414" s="56" t="s">
        <v>1128</v>
      </c>
      <c r="H1414" s="60" t="s">
        <v>299</v>
      </c>
      <c r="I1414" s="61">
        <v>28945</v>
      </c>
      <c r="J1414" s="61">
        <f t="shared" si="25"/>
        <v>289450</v>
      </c>
      <c r="K1414" s="55" t="s">
        <v>66</v>
      </c>
    </row>
    <row r="1415" spans="2:11" ht="25.5">
      <c r="B1415" s="63" t="s">
        <v>1126</v>
      </c>
      <c r="C1415" s="58">
        <v>20306</v>
      </c>
      <c r="D1415" s="62" t="s">
        <v>2005</v>
      </c>
      <c r="E1415" s="57" t="s">
        <v>82</v>
      </c>
      <c r="F1415" s="59" t="s">
        <v>2192</v>
      </c>
      <c r="G1415" s="56" t="s">
        <v>1128</v>
      </c>
      <c r="H1415" s="60" t="s">
        <v>299</v>
      </c>
      <c r="I1415" s="61">
        <v>55141</v>
      </c>
      <c r="J1415" s="61">
        <f t="shared" si="25"/>
        <v>551410</v>
      </c>
      <c r="K1415" s="55" t="s">
        <v>66</v>
      </c>
    </row>
    <row r="1416" spans="2:11" ht="25.5">
      <c r="B1416" s="63" t="s">
        <v>1126</v>
      </c>
      <c r="C1416" s="58">
        <v>20306</v>
      </c>
      <c r="D1416" s="62" t="s">
        <v>104</v>
      </c>
      <c r="E1416" s="57" t="s">
        <v>1076</v>
      </c>
      <c r="F1416" s="59" t="s">
        <v>2193</v>
      </c>
      <c r="G1416" s="56" t="s">
        <v>1128</v>
      </c>
      <c r="H1416" s="60" t="s">
        <v>299</v>
      </c>
      <c r="I1416" s="61">
        <v>8493</v>
      </c>
      <c r="J1416" s="61">
        <f t="shared" si="25"/>
        <v>84930</v>
      </c>
      <c r="K1416" s="55" t="s">
        <v>66</v>
      </c>
    </row>
    <row r="1417" spans="2:11" ht="25.5">
      <c r="B1417" s="63" t="s">
        <v>1126</v>
      </c>
      <c r="C1417" s="58">
        <v>20306</v>
      </c>
      <c r="D1417" s="62" t="s">
        <v>104</v>
      </c>
      <c r="E1417" s="57" t="s">
        <v>1076</v>
      </c>
      <c r="F1417" s="59" t="s">
        <v>2194</v>
      </c>
      <c r="G1417" s="56" t="s">
        <v>1128</v>
      </c>
      <c r="H1417" s="60" t="s">
        <v>299</v>
      </c>
      <c r="I1417" s="61">
        <v>8497</v>
      </c>
      <c r="J1417" s="61">
        <f t="shared" si="25"/>
        <v>84970</v>
      </c>
      <c r="K1417" s="55" t="s">
        <v>66</v>
      </c>
    </row>
    <row r="1418" spans="2:11" ht="25.5">
      <c r="B1418" s="63" t="s">
        <v>1126</v>
      </c>
      <c r="C1418" s="58">
        <v>20306</v>
      </c>
      <c r="D1418" s="62" t="s">
        <v>104</v>
      </c>
      <c r="E1418" s="57" t="s">
        <v>1076</v>
      </c>
      <c r="F1418" s="59" t="s">
        <v>2195</v>
      </c>
      <c r="G1418" s="56" t="s">
        <v>1128</v>
      </c>
      <c r="H1418" s="60" t="s">
        <v>299</v>
      </c>
      <c r="I1418" s="61">
        <v>12256</v>
      </c>
      <c r="J1418" s="61">
        <f t="shared" si="25"/>
        <v>122560</v>
      </c>
      <c r="K1418" s="55" t="s">
        <v>66</v>
      </c>
    </row>
    <row r="1419" spans="2:11" ht="25.5">
      <c r="B1419" s="63" t="s">
        <v>1126</v>
      </c>
      <c r="C1419" s="58">
        <v>20306</v>
      </c>
      <c r="D1419" s="62" t="s">
        <v>104</v>
      </c>
      <c r="E1419" s="57" t="s">
        <v>1076</v>
      </c>
      <c r="F1419" s="59" t="s">
        <v>2196</v>
      </c>
      <c r="G1419" s="56" t="s">
        <v>1128</v>
      </c>
      <c r="H1419" s="60" t="s">
        <v>299</v>
      </c>
      <c r="I1419" s="61">
        <v>12259</v>
      </c>
      <c r="J1419" s="61">
        <f t="shared" si="25"/>
        <v>122590</v>
      </c>
      <c r="K1419" s="55" t="s">
        <v>66</v>
      </c>
    </row>
    <row r="1420" spans="2:11" ht="25.5">
      <c r="B1420" s="63" t="s">
        <v>1126</v>
      </c>
      <c r="C1420" s="58">
        <v>20306</v>
      </c>
      <c r="D1420" s="62" t="s">
        <v>104</v>
      </c>
      <c r="E1420" s="57" t="s">
        <v>1076</v>
      </c>
      <c r="F1420" s="59" t="s">
        <v>2197</v>
      </c>
      <c r="G1420" s="56" t="s">
        <v>1128</v>
      </c>
      <c r="H1420" s="60" t="s">
        <v>299</v>
      </c>
      <c r="I1420" s="61">
        <v>12494</v>
      </c>
      <c r="J1420" s="61">
        <f t="shared" si="25"/>
        <v>124940</v>
      </c>
      <c r="K1420" s="55" t="s">
        <v>66</v>
      </c>
    </row>
    <row r="1421" spans="2:11" ht="25.5">
      <c r="B1421" s="63" t="s">
        <v>1126</v>
      </c>
      <c r="C1421" s="58">
        <v>20306</v>
      </c>
      <c r="D1421" s="62" t="s">
        <v>104</v>
      </c>
      <c r="E1421" s="57" t="s">
        <v>1076</v>
      </c>
      <c r="F1421" s="59" t="s">
        <v>2198</v>
      </c>
      <c r="G1421" s="56" t="s">
        <v>1128</v>
      </c>
      <c r="H1421" s="60" t="s">
        <v>299</v>
      </c>
      <c r="I1421" s="61">
        <v>12496</v>
      </c>
      <c r="J1421" s="61">
        <f t="shared" si="25"/>
        <v>124960</v>
      </c>
      <c r="K1421" s="55" t="s">
        <v>66</v>
      </c>
    </row>
    <row r="1422" spans="2:11" ht="25.5">
      <c r="B1422" s="63" t="s">
        <v>1126</v>
      </c>
      <c r="C1422" s="58">
        <v>20306</v>
      </c>
      <c r="D1422" s="62" t="s">
        <v>104</v>
      </c>
      <c r="E1422" s="57" t="s">
        <v>1076</v>
      </c>
      <c r="F1422" s="59" t="s">
        <v>2199</v>
      </c>
      <c r="G1422" s="56" t="s">
        <v>1128</v>
      </c>
      <c r="H1422" s="60" t="s">
        <v>299</v>
      </c>
      <c r="I1422" s="61">
        <v>25842</v>
      </c>
      <c r="J1422" s="61">
        <f t="shared" si="25"/>
        <v>258420</v>
      </c>
      <c r="K1422" s="55" t="s">
        <v>66</v>
      </c>
    </row>
    <row r="1423" spans="2:11" ht="25.5">
      <c r="B1423" s="63" t="s">
        <v>1126</v>
      </c>
      <c r="C1423" s="58">
        <v>20306</v>
      </c>
      <c r="D1423" s="62" t="s">
        <v>104</v>
      </c>
      <c r="E1423" s="57" t="s">
        <v>1076</v>
      </c>
      <c r="F1423" s="59" t="s">
        <v>2200</v>
      </c>
      <c r="G1423" s="56" t="s">
        <v>1128</v>
      </c>
      <c r="H1423" s="60" t="s">
        <v>299</v>
      </c>
      <c r="I1423" s="61">
        <v>25848</v>
      </c>
      <c r="J1423" s="61">
        <f t="shared" si="25"/>
        <v>258480</v>
      </c>
      <c r="K1423" s="55" t="s">
        <v>66</v>
      </c>
    </row>
    <row r="1424" spans="2:11" ht="25.5">
      <c r="B1424" s="63" t="s">
        <v>1126</v>
      </c>
      <c r="C1424" s="58">
        <v>20306</v>
      </c>
      <c r="D1424" s="62" t="s">
        <v>104</v>
      </c>
      <c r="E1424" s="57" t="s">
        <v>1076</v>
      </c>
      <c r="F1424" s="59" t="s">
        <v>2042</v>
      </c>
      <c r="G1424" s="56" t="s">
        <v>1128</v>
      </c>
      <c r="H1424" s="60" t="s">
        <v>299</v>
      </c>
      <c r="I1424" s="61">
        <v>43821</v>
      </c>
      <c r="J1424" s="61">
        <f t="shared" si="25"/>
        <v>438210</v>
      </c>
      <c r="K1424" s="55" t="s">
        <v>66</v>
      </c>
    </row>
    <row r="1425" spans="2:11" ht="25.5">
      <c r="B1425" s="63" t="s">
        <v>1126</v>
      </c>
      <c r="C1425" s="58">
        <v>20306</v>
      </c>
      <c r="D1425" s="62" t="s">
        <v>104</v>
      </c>
      <c r="E1425" s="57" t="s">
        <v>1076</v>
      </c>
      <c r="F1425" s="59" t="s">
        <v>2043</v>
      </c>
      <c r="G1425" s="56" t="s">
        <v>1128</v>
      </c>
      <c r="H1425" s="60" t="s">
        <v>299</v>
      </c>
      <c r="I1425" s="61">
        <v>43824</v>
      </c>
      <c r="J1425" s="61">
        <f t="shared" si="25"/>
        <v>438240</v>
      </c>
      <c r="K1425" s="55" t="s">
        <v>66</v>
      </c>
    </row>
    <row r="1426" spans="2:11" ht="25.5">
      <c r="B1426" s="63" t="s">
        <v>1126</v>
      </c>
      <c r="C1426" s="58">
        <v>20306</v>
      </c>
      <c r="D1426" s="62" t="s">
        <v>104</v>
      </c>
      <c r="E1426" s="57" t="s">
        <v>1076</v>
      </c>
      <c r="F1426" s="59" t="s">
        <v>2044</v>
      </c>
      <c r="G1426" s="56" t="s">
        <v>1128</v>
      </c>
      <c r="H1426" s="60" t="s">
        <v>299</v>
      </c>
      <c r="I1426" s="61">
        <v>8499</v>
      </c>
      <c r="J1426" s="61">
        <f t="shared" si="25"/>
        <v>84990</v>
      </c>
      <c r="K1426" s="55" t="s">
        <v>66</v>
      </c>
    </row>
    <row r="1427" spans="2:11" ht="25.5">
      <c r="B1427" s="63" t="s">
        <v>1126</v>
      </c>
      <c r="C1427" s="58">
        <v>20306</v>
      </c>
      <c r="D1427" s="62" t="s">
        <v>104</v>
      </c>
      <c r="E1427" s="57" t="s">
        <v>1076</v>
      </c>
      <c r="F1427" s="59" t="s">
        <v>2045</v>
      </c>
      <c r="G1427" s="56" t="s">
        <v>1128</v>
      </c>
      <c r="H1427" s="60" t="s">
        <v>299</v>
      </c>
      <c r="I1427" s="61">
        <v>8510</v>
      </c>
      <c r="J1427" s="61">
        <f t="shared" si="25"/>
        <v>85100</v>
      </c>
      <c r="K1427" s="55" t="s">
        <v>66</v>
      </c>
    </row>
    <row r="1428" spans="2:11" ht="25.5">
      <c r="B1428" s="63" t="s">
        <v>1126</v>
      </c>
      <c r="C1428" s="58">
        <v>20306</v>
      </c>
      <c r="D1428" s="62" t="s">
        <v>104</v>
      </c>
      <c r="E1428" s="57" t="s">
        <v>1076</v>
      </c>
      <c r="F1428" s="59" t="s">
        <v>2046</v>
      </c>
      <c r="G1428" s="56" t="s">
        <v>1128</v>
      </c>
      <c r="H1428" s="60" t="s">
        <v>299</v>
      </c>
      <c r="I1428" s="61">
        <v>12208</v>
      </c>
      <c r="J1428" s="61">
        <f t="shared" si="25"/>
        <v>122080</v>
      </c>
      <c r="K1428" s="55" t="s">
        <v>66</v>
      </c>
    </row>
    <row r="1429" spans="2:11" ht="25.5">
      <c r="B1429" s="63" t="s">
        <v>1126</v>
      </c>
      <c r="C1429" s="58">
        <v>20306</v>
      </c>
      <c r="D1429" s="62" t="s">
        <v>104</v>
      </c>
      <c r="E1429" s="57" t="s">
        <v>1076</v>
      </c>
      <c r="F1429" s="59" t="s">
        <v>2047</v>
      </c>
      <c r="G1429" s="56" t="s">
        <v>1128</v>
      </c>
      <c r="H1429" s="60" t="s">
        <v>299</v>
      </c>
      <c r="I1429" s="61">
        <v>13060</v>
      </c>
      <c r="J1429" s="61">
        <f t="shared" si="25"/>
        <v>130600</v>
      </c>
      <c r="K1429" s="55" t="s">
        <v>66</v>
      </c>
    </row>
    <row r="1430" spans="2:11" ht="25.5">
      <c r="B1430" s="63" t="s">
        <v>1126</v>
      </c>
      <c r="C1430" s="58">
        <v>20306</v>
      </c>
      <c r="D1430" s="62" t="s">
        <v>104</v>
      </c>
      <c r="E1430" s="57" t="s">
        <v>1076</v>
      </c>
      <c r="F1430" s="59" t="s">
        <v>2048</v>
      </c>
      <c r="G1430" s="56" t="s">
        <v>1128</v>
      </c>
      <c r="H1430" s="60" t="s">
        <v>299</v>
      </c>
      <c r="I1430" s="61">
        <v>13051</v>
      </c>
      <c r="J1430" s="61">
        <f t="shared" si="25"/>
        <v>130510</v>
      </c>
      <c r="K1430" s="55" t="s">
        <v>66</v>
      </c>
    </row>
    <row r="1431" spans="2:11" ht="25.5">
      <c r="B1431" s="63" t="s">
        <v>1126</v>
      </c>
      <c r="C1431" s="58">
        <v>20306</v>
      </c>
      <c r="D1431" s="62" t="s">
        <v>104</v>
      </c>
      <c r="E1431" s="57" t="s">
        <v>1076</v>
      </c>
      <c r="F1431" s="59" t="s">
        <v>2049</v>
      </c>
      <c r="G1431" s="56" t="s">
        <v>1128</v>
      </c>
      <c r="H1431" s="60" t="s">
        <v>299</v>
      </c>
      <c r="I1431" s="61">
        <v>26482</v>
      </c>
      <c r="J1431" s="61">
        <f t="shared" si="25"/>
        <v>264820</v>
      </c>
      <c r="K1431" s="55" t="s">
        <v>66</v>
      </c>
    </row>
    <row r="1432" spans="2:11" ht="25.5">
      <c r="B1432" s="63" t="s">
        <v>1126</v>
      </c>
      <c r="C1432" s="58">
        <v>20306</v>
      </c>
      <c r="D1432" s="62" t="s">
        <v>104</v>
      </c>
      <c r="E1432" s="57" t="s">
        <v>1076</v>
      </c>
      <c r="F1432" s="59" t="s">
        <v>2050</v>
      </c>
      <c r="G1432" s="56" t="s">
        <v>1128</v>
      </c>
      <c r="H1432" s="60" t="s">
        <v>299</v>
      </c>
      <c r="I1432" s="61">
        <v>26490</v>
      </c>
      <c r="J1432" s="61">
        <f t="shared" si="25"/>
        <v>264900</v>
      </c>
      <c r="K1432" s="55" t="s">
        <v>66</v>
      </c>
    </row>
    <row r="1433" spans="2:11" ht="16.5">
      <c r="B1433" s="63" t="s">
        <v>1126</v>
      </c>
      <c r="C1433" s="58">
        <v>20306</v>
      </c>
      <c r="D1433" s="62" t="s">
        <v>104</v>
      </c>
      <c r="E1433" s="57" t="s">
        <v>1076</v>
      </c>
      <c r="F1433" s="59" t="s">
        <v>2201</v>
      </c>
      <c r="G1433" s="56" t="s">
        <v>1128</v>
      </c>
      <c r="H1433" s="60" t="s">
        <v>299</v>
      </c>
      <c r="I1433" s="61">
        <v>44708</v>
      </c>
      <c r="J1433" s="61">
        <f t="shared" si="25"/>
        <v>447080</v>
      </c>
      <c r="K1433" s="55" t="s">
        <v>66</v>
      </c>
    </row>
    <row r="1434" spans="2:11" ht="16.5">
      <c r="B1434" s="63" t="s">
        <v>1075</v>
      </c>
      <c r="C1434" s="58">
        <v>20399</v>
      </c>
      <c r="D1434" s="62" t="s">
        <v>72</v>
      </c>
      <c r="E1434" s="57" t="s">
        <v>832</v>
      </c>
      <c r="F1434" s="59" t="s">
        <v>1068</v>
      </c>
      <c r="G1434" s="56" t="s">
        <v>566</v>
      </c>
      <c r="H1434" s="60">
        <v>11</v>
      </c>
      <c r="I1434" s="61">
        <v>1363000</v>
      </c>
      <c r="J1434" s="61">
        <f>SUM(H1434*I1434)</f>
        <v>14993000</v>
      </c>
      <c r="K1434" s="55" t="s">
        <v>66</v>
      </c>
    </row>
    <row r="1435" spans="2:11" ht="16.5">
      <c r="B1435" s="63" t="s">
        <v>1126</v>
      </c>
      <c r="C1435" s="58">
        <v>20399</v>
      </c>
      <c r="D1435" s="62" t="s">
        <v>295</v>
      </c>
      <c r="E1435" s="57" t="s">
        <v>283</v>
      </c>
      <c r="F1435" s="59" t="s">
        <v>2202</v>
      </c>
      <c r="G1435" s="56" t="s">
        <v>1128</v>
      </c>
      <c r="H1435" s="60">
        <v>2500</v>
      </c>
      <c r="I1435" s="61">
        <v>29116</v>
      </c>
      <c r="J1435" s="61">
        <f aca="true" t="shared" si="26" ref="J1435:J1479">H1435*I1435</f>
        <v>72790000</v>
      </c>
      <c r="K1435" s="55" t="s">
        <v>66</v>
      </c>
    </row>
    <row r="1436" spans="2:11" ht="38.25">
      <c r="B1436" s="63" t="s">
        <v>1126</v>
      </c>
      <c r="C1436" s="58">
        <v>20399</v>
      </c>
      <c r="D1436" s="62" t="s">
        <v>295</v>
      </c>
      <c r="E1436" s="57" t="s">
        <v>996</v>
      </c>
      <c r="F1436" s="59" t="s">
        <v>2203</v>
      </c>
      <c r="G1436" s="56" t="s">
        <v>1128</v>
      </c>
      <c r="H1436" s="60">
        <v>1000</v>
      </c>
      <c r="I1436" s="61">
        <v>15438</v>
      </c>
      <c r="J1436" s="61">
        <f t="shared" si="26"/>
        <v>15438000</v>
      </c>
      <c r="K1436" s="55" t="s">
        <v>66</v>
      </c>
    </row>
    <row r="1437" spans="2:11" ht="38.25">
      <c r="B1437" s="63" t="s">
        <v>1126</v>
      </c>
      <c r="C1437" s="58">
        <v>20399</v>
      </c>
      <c r="D1437" s="62" t="s">
        <v>98</v>
      </c>
      <c r="E1437" s="57" t="s">
        <v>76</v>
      </c>
      <c r="F1437" s="59" t="s">
        <v>2204</v>
      </c>
      <c r="G1437" s="56" t="s">
        <v>1128</v>
      </c>
      <c r="H1437" s="60" t="s">
        <v>296</v>
      </c>
      <c r="I1437" s="61">
        <v>1164.78</v>
      </c>
      <c r="J1437" s="61">
        <f t="shared" si="26"/>
        <v>58239</v>
      </c>
      <c r="K1437" s="55" t="s">
        <v>66</v>
      </c>
    </row>
    <row r="1438" spans="2:11" ht="38.25">
      <c r="B1438" s="63" t="s">
        <v>1126</v>
      </c>
      <c r="C1438" s="58">
        <v>20399</v>
      </c>
      <c r="D1438" s="62" t="s">
        <v>98</v>
      </c>
      <c r="E1438" s="57" t="s">
        <v>76</v>
      </c>
      <c r="F1438" s="59" t="s">
        <v>2205</v>
      </c>
      <c r="G1438" s="56" t="s">
        <v>1128</v>
      </c>
      <c r="H1438" s="60" t="s">
        <v>296</v>
      </c>
      <c r="I1438" s="61">
        <v>2880.63</v>
      </c>
      <c r="J1438" s="61">
        <f t="shared" si="26"/>
        <v>144031.5</v>
      </c>
      <c r="K1438" s="55" t="s">
        <v>66</v>
      </c>
    </row>
    <row r="1439" spans="2:11" ht="38.25">
      <c r="B1439" s="63" t="s">
        <v>1126</v>
      </c>
      <c r="C1439" s="58">
        <v>20399</v>
      </c>
      <c r="D1439" s="62" t="s">
        <v>98</v>
      </c>
      <c r="E1439" s="57" t="s">
        <v>76</v>
      </c>
      <c r="F1439" s="59" t="s">
        <v>2206</v>
      </c>
      <c r="G1439" s="56" t="s">
        <v>1128</v>
      </c>
      <c r="H1439" s="60" t="s">
        <v>296</v>
      </c>
      <c r="I1439" s="61">
        <v>10156.33</v>
      </c>
      <c r="J1439" s="61">
        <f t="shared" si="26"/>
        <v>507816.5</v>
      </c>
      <c r="K1439" s="55" t="s">
        <v>66</v>
      </c>
    </row>
    <row r="1440" spans="2:11" ht="38.25">
      <c r="B1440" s="63" t="s">
        <v>1126</v>
      </c>
      <c r="C1440" s="58">
        <v>20399</v>
      </c>
      <c r="D1440" s="62" t="s">
        <v>98</v>
      </c>
      <c r="E1440" s="57" t="s">
        <v>76</v>
      </c>
      <c r="F1440" s="59" t="s">
        <v>2207</v>
      </c>
      <c r="G1440" s="56" t="s">
        <v>1128</v>
      </c>
      <c r="H1440" s="60" t="s">
        <v>299</v>
      </c>
      <c r="I1440" s="61">
        <v>9563.59</v>
      </c>
      <c r="J1440" s="61">
        <f t="shared" si="26"/>
        <v>95635.9</v>
      </c>
      <c r="K1440" s="55" t="s">
        <v>66</v>
      </c>
    </row>
    <row r="1441" spans="2:11" ht="140.25">
      <c r="B1441" s="63" t="s">
        <v>1126</v>
      </c>
      <c r="C1441" s="58">
        <v>20399</v>
      </c>
      <c r="D1441" s="62" t="s">
        <v>98</v>
      </c>
      <c r="E1441" s="57" t="s">
        <v>76</v>
      </c>
      <c r="F1441" s="59" t="s">
        <v>2208</v>
      </c>
      <c r="G1441" s="56" t="s">
        <v>1128</v>
      </c>
      <c r="H1441" s="60" t="s">
        <v>299</v>
      </c>
      <c r="I1441" s="61">
        <v>18452.07</v>
      </c>
      <c r="J1441" s="61">
        <f t="shared" si="26"/>
        <v>184520.7</v>
      </c>
      <c r="K1441" s="55" t="s">
        <v>66</v>
      </c>
    </row>
    <row r="1442" spans="2:11" ht="140.25">
      <c r="B1442" s="63" t="s">
        <v>1126</v>
      </c>
      <c r="C1442" s="58">
        <v>20399</v>
      </c>
      <c r="D1442" s="62" t="s">
        <v>98</v>
      </c>
      <c r="E1442" s="57" t="s">
        <v>76</v>
      </c>
      <c r="F1442" s="59" t="s">
        <v>2209</v>
      </c>
      <c r="G1442" s="56" t="s">
        <v>1128</v>
      </c>
      <c r="H1442" s="60" t="s">
        <v>296</v>
      </c>
      <c r="I1442" s="61">
        <v>821.89</v>
      </c>
      <c r="J1442" s="61">
        <f t="shared" si="26"/>
        <v>41094.5</v>
      </c>
      <c r="K1442" s="55" t="s">
        <v>66</v>
      </c>
    </row>
    <row r="1443" spans="2:11" ht="140.25">
      <c r="B1443" s="63" t="s">
        <v>1126</v>
      </c>
      <c r="C1443" s="58">
        <v>20399</v>
      </c>
      <c r="D1443" s="62" t="s">
        <v>98</v>
      </c>
      <c r="E1443" s="57" t="s">
        <v>76</v>
      </c>
      <c r="F1443" s="59" t="s">
        <v>2210</v>
      </c>
      <c r="G1443" s="56" t="s">
        <v>1128</v>
      </c>
      <c r="H1443" s="60" t="s">
        <v>296</v>
      </c>
      <c r="I1443" s="61">
        <v>1064.5</v>
      </c>
      <c r="J1443" s="61">
        <f t="shared" si="26"/>
        <v>53225</v>
      </c>
      <c r="K1443" s="55" t="s">
        <v>66</v>
      </c>
    </row>
    <row r="1444" spans="2:11" ht="140.25">
      <c r="B1444" s="63" t="s">
        <v>1126</v>
      </c>
      <c r="C1444" s="58">
        <v>20399</v>
      </c>
      <c r="D1444" s="62" t="s">
        <v>98</v>
      </c>
      <c r="E1444" s="57" t="s">
        <v>76</v>
      </c>
      <c r="F1444" s="59" t="s">
        <v>2211</v>
      </c>
      <c r="G1444" s="56" t="s">
        <v>1128</v>
      </c>
      <c r="H1444" s="60" t="s">
        <v>296</v>
      </c>
      <c r="I1444" s="61">
        <v>2328.15</v>
      </c>
      <c r="J1444" s="61">
        <f t="shared" si="26"/>
        <v>116407.5</v>
      </c>
      <c r="K1444" s="55" t="s">
        <v>66</v>
      </c>
    </row>
    <row r="1445" spans="2:11" ht="140.25">
      <c r="B1445" s="63" t="s">
        <v>1126</v>
      </c>
      <c r="C1445" s="58">
        <v>20399</v>
      </c>
      <c r="D1445" s="62" t="s">
        <v>98</v>
      </c>
      <c r="E1445" s="57" t="s">
        <v>76</v>
      </c>
      <c r="F1445" s="59" t="s">
        <v>2212</v>
      </c>
      <c r="G1445" s="56" t="s">
        <v>1128</v>
      </c>
      <c r="H1445" s="60" t="s">
        <v>299</v>
      </c>
      <c r="I1445" s="61">
        <v>2808.65</v>
      </c>
      <c r="J1445" s="61">
        <f t="shared" si="26"/>
        <v>28086.5</v>
      </c>
      <c r="K1445" s="55" t="s">
        <v>66</v>
      </c>
    </row>
    <row r="1446" spans="2:11" ht="140.25">
      <c r="B1446" s="63" t="s">
        <v>1126</v>
      </c>
      <c r="C1446" s="58">
        <v>20399</v>
      </c>
      <c r="D1446" s="62" t="s">
        <v>98</v>
      </c>
      <c r="E1446" s="57" t="s">
        <v>76</v>
      </c>
      <c r="F1446" s="59" t="s">
        <v>2213</v>
      </c>
      <c r="G1446" s="56" t="s">
        <v>1128</v>
      </c>
      <c r="H1446" s="60" t="s">
        <v>299</v>
      </c>
      <c r="I1446" s="61">
        <v>3748.26</v>
      </c>
      <c r="J1446" s="61">
        <f t="shared" si="26"/>
        <v>37482.600000000006</v>
      </c>
      <c r="K1446" s="55" t="s">
        <v>66</v>
      </c>
    </row>
    <row r="1447" spans="2:11" ht="140.25">
      <c r="B1447" s="63" t="s">
        <v>1126</v>
      </c>
      <c r="C1447" s="58">
        <v>20399</v>
      </c>
      <c r="D1447" s="62" t="s">
        <v>98</v>
      </c>
      <c r="E1447" s="57" t="s">
        <v>76</v>
      </c>
      <c r="F1447" s="59" t="s">
        <v>2214</v>
      </c>
      <c r="G1447" s="56" t="s">
        <v>1128</v>
      </c>
      <c r="H1447" s="60" t="s">
        <v>299</v>
      </c>
      <c r="I1447" s="61">
        <v>5128.36</v>
      </c>
      <c r="J1447" s="61">
        <f t="shared" si="26"/>
        <v>51283.6</v>
      </c>
      <c r="K1447" s="55" t="s">
        <v>66</v>
      </c>
    </row>
    <row r="1448" spans="2:11" ht="140.25">
      <c r="B1448" s="63" t="s">
        <v>1126</v>
      </c>
      <c r="C1448" s="58">
        <v>20399</v>
      </c>
      <c r="D1448" s="62" t="s">
        <v>98</v>
      </c>
      <c r="E1448" s="57" t="s">
        <v>76</v>
      </c>
      <c r="F1448" s="59" t="s">
        <v>2215</v>
      </c>
      <c r="G1448" s="56" t="s">
        <v>1128</v>
      </c>
      <c r="H1448" s="60" t="s">
        <v>299</v>
      </c>
      <c r="I1448" s="61">
        <v>11053.75</v>
      </c>
      <c r="J1448" s="61">
        <f t="shared" si="26"/>
        <v>110537.5</v>
      </c>
      <c r="K1448" s="55" t="s">
        <v>66</v>
      </c>
    </row>
    <row r="1449" spans="2:11" ht="140.25">
      <c r="B1449" s="63" t="s">
        <v>1126</v>
      </c>
      <c r="C1449" s="58">
        <v>20399</v>
      </c>
      <c r="D1449" s="62" t="s">
        <v>98</v>
      </c>
      <c r="E1449" s="57" t="s">
        <v>76</v>
      </c>
      <c r="F1449" s="59" t="s">
        <v>2216</v>
      </c>
      <c r="G1449" s="56" t="s">
        <v>1128</v>
      </c>
      <c r="H1449" s="60" t="s">
        <v>299</v>
      </c>
      <c r="I1449" s="61">
        <v>19755.31</v>
      </c>
      <c r="J1449" s="61">
        <f t="shared" si="26"/>
        <v>197553.1</v>
      </c>
      <c r="K1449" s="55" t="s">
        <v>66</v>
      </c>
    </row>
    <row r="1450" spans="2:11" ht="140.25">
      <c r="B1450" s="63" t="s">
        <v>1126</v>
      </c>
      <c r="C1450" s="58">
        <v>20399</v>
      </c>
      <c r="D1450" s="62" t="s">
        <v>98</v>
      </c>
      <c r="E1450" s="57" t="s">
        <v>76</v>
      </c>
      <c r="F1450" s="59" t="s">
        <v>2217</v>
      </c>
      <c r="G1450" s="56" t="s">
        <v>1128</v>
      </c>
      <c r="H1450" s="60" t="s">
        <v>296</v>
      </c>
      <c r="I1450" s="61">
        <v>766.67</v>
      </c>
      <c r="J1450" s="61">
        <f t="shared" si="26"/>
        <v>38333.5</v>
      </c>
      <c r="K1450" s="55" t="s">
        <v>66</v>
      </c>
    </row>
    <row r="1451" spans="2:11" ht="140.25">
      <c r="B1451" s="63" t="s">
        <v>1126</v>
      </c>
      <c r="C1451" s="58">
        <v>20399</v>
      </c>
      <c r="D1451" s="62" t="s">
        <v>98</v>
      </c>
      <c r="E1451" s="57" t="s">
        <v>76</v>
      </c>
      <c r="F1451" s="59" t="s">
        <v>2218</v>
      </c>
      <c r="G1451" s="56" t="s">
        <v>1128</v>
      </c>
      <c r="H1451" s="60" t="s">
        <v>296</v>
      </c>
      <c r="I1451" s="61">
        <v>1064.5</v>
      </c>
      <c r="J1451" s="61">
        <f t="shared" si="26"/>
        <v>53225</v>
      </c>
      <c r="K1451" s="55" t="s">
        <v>66</v>
      </c>
    </row>
    <row r="1452" spans="2:11" ht="140.25">
      <c r="B1452" s="63" t="s">
        <v>1126</v>
      </c>
      <c r="C1452" s="58">
        <v>20399</v>
      </c>
      <c r="D1452" s="62" t="s">
        <v>98</v>
      </c>
      <c r="E1452" s="57" t="s">
        <v>76</v>
      </c>
      <c r="F1452" s="59" t="s">
        <v>2219</v>
      </c>
      <c r="G1452" s="56" t="s">
        <v>1128</v>
      </c>
      <c r="H1452" s="60" t="s">
        <v>296</v>
      </c>
      <c r="I1452" s="61">
        <v>1626.9</v>
      </c>
      <c r="J1452" s="61">
        <f t="shared" si="26"/>
        <v>81345</v>
      </c>
      <c r="K1452" s="55" t="s">
        <v>66</v>
      </c>
    </row>
    <row r="1453" spans="2:11" ht="140.25">
      <c r="B1453" s="63" t="s">
        <v>1126</v>
      </c>
      <c r="C1453" s="58">
        <v>20399</v>
      </c>
      <c r="D1453" s="62" t="s">
        <v>98</v>
      </c>
      <c r="E1453" s="57" t="s">
        <v>76</v>
      </c>
      <c r="F1453" s="59" t="s">
        <v>2220</v>
      </c>
      <c r="G1453" s="56" t="s">
        <v>1128</v>
      </c>
      <c r="H1453" s="60" t="s">
        <v>299</v>
      </c>
      <c r="I1453" s="61">
        <v>2813.84</v>
      </c>
      <c r="J1453" s="61">
        <f t="shared" si="26"/>
        <v>28138.4</v>
      </c>
      <c r="K1453" s="55" t="s">
        <v>66</v>
      </c>
    </row>
    <row r="1454" spans="2:11" ht="140.25">
      <c r="B1454" s="63" t="s">
        <v>1126</v>
      </c>
      <c r="C1454" s="58">
        <v>20399</v>
      </c>
      <c r="D1454" s="62" t="s">
        <v>98</v>
      </c>
      <c r="E1454" s="57" t="s">
        <v>76</v>
      </c>
      <c r="F1454" s="59" t="s">
        <v>2221</v>
      </c>
      <c r="G1454" s="56" t="s">
        <v>1128</v>
      </c>
      <c r="H1454" s="60" t="s">
        <v>299</v>
      </c>
      <c r="I1454" s="61">
        <v>3110.92</v>
      </c>
      <c r="J1454" s="61">
        <f t="shared" si="26"/>
        <v>31109.2</v>
      </c>
      <c r="K1454" s="55" t="s">
        <v>66</v>
      </c>
    </row>
    <row r="1455" spans="2:11" ht="140.25">
      <c r="B1455" s="63" t="s">
        <v>1126</v>
      </c>
      <c r="C1455" s="58">
        <v>20399</v>
      </c>
      <c r="D1455" s="62" t="s">
        <v>98</v>
      </c>
      <c r="E1455" s="57" t="s">
        <v>76</v>
      </c>
      <c r="F1455" s="59" t="s">
        <v>2222</v>
      </c>
      <c r="G1455" s="56" t="s">
        <v>1128</v>
      </c>
      <c r="H1455" s="60" t="s">
        <v>299</v>
      </c>
      <c r="I1455" s="61">
        <v>5205.67</v>
      </c>
      <c r="J1455" s="61">
        <f t="shared" si="26"/>
        <v>52056.7</v>
      </c>
      <c r="K1455" s="55" t="s">
        <v>66</v>
      </c>
    </row>
    <row r="1456" spans="2:11" ht="140.25">
      <c r="B1456" s="63" t="s">
        <v>1126</v>
      </c>
      <c r="C1456" s="58">
        <v>20399</v>
      </c>
      <c r="D1456" s="62" t="s">
        <v>98</v>
      </c>
      <c r="E1456" s="57" t="s">
        <v>76</v>
      </c>
      <c r="F1456" s="59" t="s">
        <v>2223</v>
      </c>
      <c r="G1456" s="56" t="s">
        <v>1128</v>
      </c>
      <c r="H1456" s="60" t="s">
        <v>299</v>
      </c>
      <c r="I1456" s="61">
        <v>17622.43</v>
      </c>
      <c r="J1456" s="61">
        <f t="shared" si="26"/>
        <v>176224.3</v>
      </c>
      <c r="K1456" s="55" t="s">
        <v>66</v>
      </c>
    </row>
    <row r="1457" spans="2:11" ht="140.25">
      <c r="B1457" s="63" t="s">
        <v>1126</v>
      </c>
      <c r="C1457" s="58">
        <v>20399</v>
      </c>
      <c r="D1457" s="62" t="s">
        <v>98</v>
      </c>
      <c r="E1457" s="57" t="s">
        <v>76</v>
      </c>
      <c r="F1457" s="59" t="s">
        <v>2224</v>
      </c>
      <c r="G1457" s="56" t="s">
        <v>1128</v>
      </c>
      <c r="H1457" s="60" t="s">
        <v>299</v>
      </c>
      <c r="I1457" s="61">
        <v>16234.04</v>
      </c>
      <c r="J1457" s="61">
        <f t="shared" si="26"/>
        <v>162340.40000000002</v>
      </c>
      <c r="K1457" s="55" t="s">
        <v>66</v>
      </c>
    </row>
    <row r="1458" spans="2:11" ht="140.25">
      <c r="B1458" s="63" t="s">
        <v>1126</v>
      </c>
      <c r="C1458" s="58">
        <v>20399</v>
      </c>
      <c r="D1458" s="62" t="s">
        <v>98</v>
      </c>
      <c r="E1458" s="57" t="s">
        <v>76</v>
      </c>
      <c r="F1458" s="59" t="s">
        <v>2225</v>
      </c>
      <c r="G1458" s="56" t="s">
        <v>1128</v>
      </c>
      <c r="H1458" s="60" t="s">
        <v>296</v>
      </c>
      <c r="I1458" s="61">
        <v>771.83</v>
      </c>
      <c r="J1458" s="61">
        <f t="shared" si="26"/>
        <v>38591.5</v>
      </c>
      <c r="K1458" s="55" t="s">
        <v>66</v>
      </c>
    </row>
    <row r="1459" spans="2:11" ht="140.25">
      <c r="B1459" s="63" t="s">
        <v>1126</v>
      </c>
      <c r="C1459" s="58">
        <v>20399</v>
      </c>
      <c r="D1459" s="62" t="s">
        <v>98</v>
      </c>
      <c r="E1459" s="57" t="s">
        <v>76</v>
      </c>
      <c r="F1459" s="59" t="s">
        <v>2226</v>
      </c>
      <c r="G1459" s="56" t="s">
        <v>1128</v>
      </c>
      <c r="H1459" s="60" t="s">
        <v>296</v>
      </c>
      <c r="I1459" s="61">
        <v>1049.24</v>
      </c>
      <c r="J1459" s="61">
        <f t="shared" si="26"/>
        <v>52462</v>
      </c>
      <c r="K1459" s="55" t="s">
        <v>66</v>
      </c>
    </row>
    <row r="1460" spans="2:11" ht="140.25">
      <c r="B1460" s="63" t="s">
        <v>1126</v>
      </c>
      <c r="C1460" s="58">
        <v>20399</v>
      </c>
      <c r="D1460" s="62" t="s">
        <v>98</v>
      </c>
      <c r="E1460" s="57" t="s">
        <v>76</v>
      </c>
      <c r="F1460" s="59" t="s">
        <v>2227</v>
      </c>
      <c r="G1460" s="56" t="s">
        <v>1128</v>
      </c>
      <c r="H1460" s="60" t="s">
        <v>296</v>
      </c>
      <c r="I1460" s="61">
        <v>1483.86</v>
      </c>
      <c r="J1460" s="61">
        <f t="shared" si="26"/>
        <v>74193</v>
      </c>
      <c r="K1460" s="55" t="s">
        <v>66</v>
      </c>
    </row>
    <row r="1461" spans="2:11" ht="140.25">
      <c r="B1461" s="63" t="s">
        <v>1126</v>
      </c>
      <c r="C1461" s="58">
        <v>20399</v>
      </c>
      <c r="D1461" s="62" t="s">
        <v>98</v>
      </c>
      <c r="E1461" s="57" t="s">
        <v>76</v>
      </c>
      <c r="F1461" s="59" t="s">
        <v>2228</v>
      </c>
      <c r="G1461" s="56" t="s">
        <v>1128</v>
      </c>
      <c r="H1461" s="60" t="s">
        <v>299</v>
      </c>
      <c r="I1461" s="61">
        <v>2940.18</v>
      </c>
      <c r="J1461" s="61">
        <f t="shared" si="26"/>
        <v>29401.8</v>
      </c>
      <c r="K1461" s="55" t="s">
        <v>66</v>
      </c>
    </row>
    <row r="1462" spans="2:11" ht="140.25">
      <c r="B1462" s="63" t="s">
        <v>1126</v>
      </c>
      <c r="C1462" s="58">
        <v>20399</v>
      </c>
      <c r="D1462" s="62" t="s">
        <v>98</v>
      </c>
      <c r="E1462" s="57" t="s">
        <v>76</v>
      </c>
      <c r="F1462" s="59" t="s">
        <v>2229</v>
      </c>
      <c r="G1462" s="56" t="s">
        <v>1128</v>
      </c>
      <c r="H1462" s="60" t="s">
        <v>299</v>
      </c>
      <c r="I1462" s="61">
        <v>3100.83</v>
      </c>
      <c r="J1462" s="61">
        <f t="shared" si="26"/>
        <v>31008.3</v>
      </c>
      <c r="K1462" s="55" t="s">
        <v>66</v>
      </c>
    </row>
    <row r="1463" spans="2:11" ht="140.25">
      <c r="B1463" s="63" t="s">
        <v>1126</v>
      </c>
      <c r="C1463" s="58">
        <v>20399</v>
      </c>
      <c r="D1463" s="62" t="s">
        <v>98</v>
      </c>
      <c r="E1463" s="57" t="s">
        <v>76</v>
      </c>
      <c r="F1463" s="59" t="s">
        <v>2230</v>
      </c>
      <c r="G1463" s="56" t="s">
        <v>1128</v>
      </c>
      <c r="H1463" s="60" t="s">
        <v>299</v>
      </c>
      <c r="I1463" s="61">
        <v>5337.13</v>
      </c>
      <c r="J1463" s="61">
        <f t="shared" si="26"/>
        <v>53371.3</v>
      </c>
      <c r="K1463" s="55" t="s">
        <v>66</v>
      </c>
    </row>
    <row r="1464" spans="2:11" ht="140.25">
      <c r="B1464" s="63" t="s">
        <v>1126</v>
      </c>
      <c r="C1464" s="58">
        <v>20399</v>
      </c>
      <c r="D1464" s="62" t="s">
        <v>98</v>
      </c>
      <c r="E1464" s="57" t="s">
        <v>76</v>
      </c>
      <c r="F1464" s="59" t="s">
        <v>2231</v>
      </c>
      <c r="G1464" s="56" t="s">
        <v>1128</v>
      </c>
      <c r="H1464" s="60" t="s">
        <v>299</v>
      </c>
      <c r="I1464" s="61">
        <v>12084.48</v>
      </c>
      <c r="J1464" s="61">
        <f t="shared" si="26"/>
        <v>120844.79999999999</v>
      </c>
      <c r="K1464" s="55" t="s">
        <v>66</v>
      </c>
    </row>
    <row r="1465" spans="2:11" ht="140.25">
      <c r="B1465" s="63" t="s">
        <v>1126</v>
      </c>
      <c r="C1465" s="58">
        <v>20399</v>
      </c>
      <c r="D1465" s="62" t="s">
        <v>98</v>
      </c>
      <c r="E1465" s="57" t="s">
        <v>76</v>
      </c>
      <c r="F1465" s="59" t="s">
        <v>2232</v>
      </c>
      <c r="G1465" s="56" t="s">
        <v>1128</v>
      </c>
      <c r="H1465" s="60" t="s">
        <v>299</v>
      </c>
      <c r="I1465" s="61">
        <v>18943.24</v>
      </c>
      <c r="J1465" s="61">
        <f t="shared" si="26"/>
        <v>189432.40000000002</v>
      </c>
      <c r="K1465" s="55" t="s">
        <v>66</v>
      </c>
    </row>
    <row r="1466" spans="2:11" ht="140.25">
      <c r="B1466" s="63" t="s">
        <v>1126</v>
      </c>
      <c r="C1466" s="58">
        <v>20399</v>
      </c>
      <c r="D1466" s="62" t="s">
        <v>98</v>
      </c>
      <c r="E1466" s="57" t="s">
        <v>76</v>
      </c>
      <c r="F1466" s="59" t="s">
        <v>2233</v>
      </c>
      <c r="G1466" s="56" t="s">
        <v>1128</v>
      </c>
      <c r="H1466" s="60" t="s">
        <v>299</v>
      </c>
      <c r="I1466" s="61">
        <v>1512.96</v>
      </c>
      <c r="J1466" s="61">
        <f t="shared" si="26"/>
        <v>15129.6</v>
      </c>
      <c r="K1466" s="55" t="s">
        <v>66</v>
      </c>
    </row>
    <row r="1467" spans="2:11" ht="140.25">
      <c r="B1467" s="63" t="s">
        <v>1126</v>
      </c>
      <c r="C1467" s="58">
        <v>20399</v>
      </c>
      <c r="D1467" s="62" t="s">
        <v>98</v>
      </c>
      <c r="E1467" s="57" t="s">
        <v>76</v>
      </c>
      <c r="F1467" s="59" t="s">
        <v>2234</v>
      </c>
      <c r="G1467" s="56" t="s">
        <v>1128</v>
      </c>
      <c r="H1467" s="60" t="s">
        <v>299</v>
      </c>
      <c r="I1467" s="61">
        <v>2749.55</v>
      </c>
      <c r="J1467" s="61">
        <f t="shared" si="26"/>
        <v>27495.5</v>
      </c>
      <c r="K1467" s="55" t="s">
        <v>66</v>
      </c>
    </row>
    <row r="1468" spans="2:11" ht="140.25">
      <c r="B1468" s="63" t="s">
        <v>1126</v>
      </c>
      <c r="C1468" s="58">
        <v>20399</v>
      </c>
      <c r="D1468" s="62" t="s">
        <v>98</v>
      </c>
      <c r="E1468" s="57" t="s">
        <v>76</v>
      </c>
      <c r="F1468" s="59" t="s">
        <v>2235</v>
      </c>
      <c r="G1468" s="56" t="s">
        <v>1128</v>
      </c>
      <c r="H1468" s="60" t="s">
        <v>299</v>
      </c>
      <c r="I1468" s="61">
        <v>3748.13</v>
      </c>
      <c r="J1468" s="61">
        <f t="shared" si="26"/>
        <v>37481.3</v>
      </c>
      <c r="K1468" s="55" t="s">
        <v>66</v>
      </c>
    </row>
    <row r="1469" spans="2:11" ht="140.25">
      <c r="B1469" s="63" t="s">
        <v>1126</v>
      </c>
      <c r="C1469" s="58">
        <v>20399</v>
      </c>
      <c r="D1469" s="62" t="s">
        <v>98</v>
      </c>
      <c r="E1469" s="57" t="s">
        <v>76</v>
      </c>
      <c r="F1469" s="59" t="s">
        <v>2236</v>
      </c>
      <c r="G1469" s="56" t="s">
        <v>1128</v>
      </c>
      <c r="H1469" s="60" t="s">
        <v>299</v>
      </c>
      <c r="I1469" s="61">
        <v>4410.35</v>
      </c>
      <c r="J1469" s="61">
        <f t="shared" si="26"/>
        <v>44103.5</v>
      </c>
      <c r="K1469" s="55" t="s">
        <v>66</v>
      </c>
    </row>
    <row r="1470" spans="2:11" ht="140.25">
      <c r="B1470" s="63" t="s">
        <v>1126</v>
      </c>
      <c r="C1470" s="58">
        <v>20399</v>
      </c>
      <c r="D1470" s="62" t="s">
        <v>98</v>
      </c>
      <c r="E1470" s="57" t="s">
        <v>76</v>
      </c>
      <c r="F1470" s="59" t="s">
        <v>2237</v>
      </c>
      <c r="G1470" s="56" t="s">
        <v>1128</v>
      </c>
      <c r="H1470" s="60" t="s">
        <v>299</v>
      </c>
      <c r="I1470" s="61">
        <v>13568.04</v>
      </c>
      <c r="J1470" s="61">
        <f t="shared" si="26"/>
        <v>135680.40000000002</v>
      </c>
      <c r="K1470" s="55" t="s">
        <v>66</v>
      </c>
    </row>
    <row r="1471" spans="2:11" ht="140.25">
      <c r="B1471" s="63" t="s">
        <v>1126</v>
      </c>
      <c r="C1471" s="58">
        <v>20399</v>
      </c>
      <c r="D1471" s="62" t="s">
        <v>98</v>
      </c>
      <c r="E1471" s="57" t="s">
        <v>76</v>
      </c>
      <c r="F1471" s="59" t="s">
        <v>2238</v>
      </c>
      <c r="G1471" s="56" t="s">
        <v>1128</v>
      </c>
      <c r="H1471" s="60" t="s">
        <v>299</v>
      </c>
      <c r="I1471" s="61">
        <v>14582.76</v>
      </c>
      <c r="J1471" s="61">
        <f t="shared" si="26"/>
        <v>145827.6</v>
      </c>
      <c r="K1471" s="55" t="s">
        <v>66</v>
      </c>
    </row>
    <row r="1472" spans="2:11" ht="140.25">
      <c r="B1472" s="63" t="s">
        <v>1126</v>
      </c>
      <c r="C1472" s="58">
        <v>20399</v>
      </c>
      <c r="D1472" s="62" t="s">
        <v>98</v>
      </c>
      <c r="E1472" s="57" t="s">
        <v>76</v>
      </c>
      <c r="F1472" s="59" t="s">
        <v>2239</v>
      </c>
      <c r="G1472" s="56" t="s">
        <v>1128</v>
      </c>
      <c r="H1472" s="60" t="s">
        <v>1276</v>
      </c>
      <c r="I1472" s="61">
        <v>2173.88</v>
      </c>
      <c r="J1472" s="61">
        <f t="shared" si="26"/>
        <v>10869.400000000001</v>
      </c>
      <c r="K1472" s="55" t="s">
        <v>66</v>
      </c>
    </row>
    <row r="1473" spans="2:11" ht="140.25">
      <c r="B1473" s="63" t="s">
        <v>1126</v>
      </c>
      <c r="C1473" s="58">
        <v>20399</v>
      </c>
      <c r="D1473" s="62" t="s">
        <v>98</v>
      </c>
      <c r="E1473" s="57" t="s">
        <v>76</v>
      </c>
      <c r="F1473" s="59" t="s">
        <v>2240</v>
      </c>
      <c r="G1473" s="56" t="s">
        <v>1128</v>
      </c>
      <c r="H1473" s="60" t="s">
        <v>1276</v>
      </c>
      <c r="I1473" s="61">
        <v>2991.83</v>
      </c>
      <c r="J1473" s="61">
        <f t="shared" si="26"/>
        <v>14959.15</v>
      </c>
      <c r="K1473" s="55" t="s">
        <v>66</v>
      </c>
    </row>
    <row r="1474" spans="2:11" ht="140.25">
      <c r="B1474" s="63" t="s">
        <v>1126</v>
      </c>
      <c r="C1474" s="58">
        <v>20399</v>
      </c>
      <c r="D1474" s="62" t="s">
        <v>98</v>
      </c>
      <c r="E1474" s="57" t="s">
        <v>76</v>
      </c>
      <c r="F1474" s="59" t="s">
        <v>2241</v>
      </c>
      <c r="G1474" s="56" t="s">
        <v>1128</v>
      </c>
      <c r="H1474" s="60" t="s">
        <v>1276</v>
      </c>
      <c r="I1474" s="61">
        <v>3924.03</v>
      </c>
      <c r="J1474" s="61">
        <f t="shared" si="26"/>
        <v>19620.15</v>
      </c>
      <c r="K1474" s="55" t="s">
        <v>66</v>
      </c>
    </row>
    <row r="1475" spans="2:11" ht="140.25">
      <c r="B1475" s="63" t="s">
        <v>1126</v>
      </c>
      <c r="C1475" s="58">
        <v>20399</v>
      </c>
      <c r="D1475" s="62" t="s">
        <v>98</v>
      </c>
      <c r="E1475" s="57" t="s">
        <v>76</v>
      </c>
      <c r="F1475" s="59" t="s">
        <v>2242</v>
      </c>
      <c r="G1475" s="56" t="s">
        <v>1128</v>
      </c>
      <c r="H1475" s="60" t="s">
        <v>1276</v>
      </c>
      <c r="I1475" s="61">
        <v>5199.36</v>
      </c>
      <c r="J1475" s="61">
        <f t="shared" si="26"/>
        <v>25996.8</v>
      </c>
      <c r="K1475" s="55" t="s">
        <v>66</v>
      </c>
    </row>
    <row r="1476" spans="2:11" ht="140.25">
      <c r="B1476" s="63" t="s">
        <v>1126</v>
      </c>
      <c r="C1476" s="58">
        <v>20399</v>
      </c>
      <c r="D1476" s="62" t="s">
        <v>98</v>
      </c>
      <c r="E1476" s="57" t="s">
        <v>76</v>
      </c>
      <c r="F1476" s="59" t="s">
        <v>2243</v>
      </c>
      <c r="G1476" s="56" t="s">
        <v>1128</v>
      </c>
      <c r="H1476" s="60" t="s">
        <v>1276</v>
      </c>
      <c r="I1476" s="61">
        <v>16149.31</v>
      </c>
      <c r="J1476" s="61">
        <f t="shared" si="26"/>
        <v>80746.55</v>
      </c>
      <c r="K1476" s="55" t="s">
        <v>66</v>
      </c>
    </row>
    <row r="1477" spans="2:11" ht="25.5">
      <c r="B1477" s="63" t="s">
        <v>1126</v>
      </c>
      <c r="C1477" s="58">
        <v>20399</v>
      </c>
      <c r="D1477" s="62" t="s">
        <v>98</v>
      </c>
      <c r="E1477" s="57" t="s">
        <v>76</v>
      </c>
      <c r="F1477" s="59" t="s">
        <v>2244</v>
      </c>
      <c r="G1477" s="56" t="s">
        <v>1128</v>
      </c>
      <c r="H1477" s="60" t="s">
        <v>1276</v>
      </c>
      <c r="I1477" s="61">
        <v>20163.21</v>
      </c>
      <c r="J1477" s="61">
        <f t="shared" si="26"/>
        <v>100816.04999999999</v>
      </c>
      <c r="K1477" s="55" t="s">
        <v>66</v>
      </c>
    </row>
    <row r="1478" spans="2:11" ht="16.5">
      <c r="B1478" s="63" t="s">
        <v>852</v>
      </c>
      <c r="C1478" s="58">
        <v>20401</v>
      </c>
      <c r="D1478" s="62" t="s">
        <v>91</v>
      </c>
      <c r="E1478" s="57" t="s">
        <v>313</v>
      </c>
      <c r="F1478" s="59" t="s">
        <v>314</v>
      </c>
      <c r="G1478" s="56" t="s">
        <v>94</v>
      </c>
      <c r="H1478" s="60">
        <v>35000</v>
      </c>
      <c r="I1478" s="61">
        <v>22.49</v>
      </c>
      <c r="J1478" s="61">
        <f t="shared" si="26"/>
        <v>787150</v>
      </c>
      <c r="K1478" s="55" t="s">
        <v>66</v>
      </c>
    </row>
    <row r="1479" spans="2:11" ht="16.5">
      <c r="B1479" s="63" t="s">
        <v>852</v>
      </c>
      <c r="C1479" s="58">
        <v>20401</v>
      </c>
      <c r="D1479" s="62" t="s">
        <v>72</v>
      </c>
      <c r="E1479" s="57" t="s">
        <v>171</v>
      </c>
      <c r="F1479" s="59" t="s">
        <v>210</v>
      </c>
      <c r="G1479" s="56" t="s">
        <v>94</v>
      </c>
      <c r="H1479" s="60">
        <v>18</v>
      </c>
      <c r="I1479" s="61">
        <v>500000</v>
      </c>
      <c r="J1479" s="61">
        <f t="shared" si="26"/>
        <v>9000000</v>
      </c>
      <c r="K1479" s="55" t="s">
        <v>66</v>
      </c>
    </row>
    <row r="1480" spans="2:11" ht="25.5">
      <c r="B1480" s="63" t="s">
        <v>1018</v>
      </c>
      <c r="C1480" s="58">
        <v>20401</v>
      </c>
      <c r="D1480" s="62" t="s">
        <v>72</v>
      </c>
      <c r="E1480" s="57" t="s">
        <v>87</v>
      </c>
      <c r="F1480" s="59" t="s">
        <v>542</v>
      </c>
      <c r="G1480" s="56" t="s">
        <v>94</v>
      </c>
      <c r="H1480" s="60">
        <v>1</v>
      </c>
      <c r="I1480" s="61">
        <v>10000000</v>
      </c>
      <c r="J1480" s="61">
        <f>+I1480*H1480</f>
        <v>10000000</v>
      </c>
      <c r="K1480" s="55" t="s">
        <v>66</v>
      </c>
    </row>
    <row r="1481" spans="2:11" ht="16.5">
      <c r="B1481" s="63" t="s">
        <v>1124</v>
      </c>
      <c r="C1481" s="58">
        <v>20401</v>
      </c>
      <c r="D1481" s="62" t="s">
        <v>98</v>
      </c>
      <c r="E1481" s="57" t="s">
        <v>114</v>
      </c>
      <c r="F1481" s="59" t="s">
        <v>485</v>
      </c>
      <c r="G1481" s="56" t="s">
        <v>507</v>
      </c>
      <c r="H1481" s="60">
        <v>1</v>
      </c>
      <c r="I1481" s="61">
        <v>60000</v>
      </c>
      <c r="J1481" s="61">
        <v>60000</v>
      </c>
      <c r="K1481" s="55" t="s">
        <v>66</v>
      </c>
    </row>
    <row r="1482" spans="2:11" ht="16.5">
      <c r="B1482" s="63" t="s">
        <v>1124</v>
      </c>
      <c r="C1482" s="58">
        <v>20401</v>
      </c>
      <c r="D1482" s="62" t="s">
        <v>162</v>
      </c>
      <c r="E1482" s="57" t="s">
        <v>486</v>
      </c>
      <c r="F1482" s="59" t="s">
        <v>487</v>
      </c>
      <c r="G1482" s="56" t="s">
        <v>507</v>
      </c>
      <c r="H1482" s="60">
        <v>1</v>
      </c>
      <c r="I1482" s="61">
        <v>160000</v>
      </c>
      <c r="J1482" s="61">
        <v>160000</v>
      </c>
      <c r="K1482" s="55" t="s">
        <v>66</v>
      </c>
    </row>
    <row r="1483" spans="2:11" ht="16.5">
      <c r="B1483" s="63" t="s">
        <v>1124</v>
      </c>
      <c r="C1483" s="58">
        <v>20401</v>
      </c>
      <c r="D1483" s="62" t="s">
        <v>72</v>
      </c>
      <c r="E1483" s="57" t="s">
        <v>452</v>
      </c>
      <c r="F1483" s="59" t="s">
        <v>887</v>
      </c>
      <c r="G1483" s="56" t="s">
        <v>507</v>
      </c>
      <c r="H1483" s="60">
        <v>15</v>
      </c>
      <c r="I1483" s="61">
        <v>267046.52</v>
      </c>
      <c r="J1483" s="61">
        <v>4005697.8000000003</v>
      </c>
      <c r="K1483" s="55" t="s">
        <v>66</v>
      </c>
    </row>
    <row r="1484" spans="2:11" ht="25.5">
      <c r="B1484" s="63" t="s">
        <v>1125</v>
      </c>
      <c r="C1484" s="58">
        <v>20401</v>
      </c>
      <c r="D1484" s="62" t="s">
        <v>162</v>
      </c>
      <c r="E1484" s="57" t="s">
        <v>155</v>
      </c>
      <c r="F1484" s="59" t="s">
        <v>410</v>
      </c>
      <c r="G1484" s="56" t="s">
        <v>384</v>
      </c>
      <c r="H1484" s="60">
        <v>5</v>
      </c>
      <c r="I1484" s="61">
        <v>120000</v>
      </c>
      <c r="J1484" s="61">
        <f aca="true" t="shared" si="27" ref="J1484:J1523">+H1484*I1484</f>
        <v>600000</v>
      </c>
      <c r="K1484" s="55" t="s">
        <v>66</v>
      </c>
    </row>
    <row r="1485" spans="2:11" ht="16.5">
      <c r="B1485" s="63" t="s">
        <v>1125</v>
      </c>
      <c r="C1485" s="58">
        <v>20401</v>
      </c>
      <c r="D1485" s="62" t="s">
        <v>68</v>
      </c>
      <c r="E1485" s="57" t="s">
        <v>248</v>
      </c>
      <c r="F1485" s="59" t="s">
        <v>411</v>
      </c>
      <c r="G1485" s="56" t="s">
        <v>384</v>
      </c>
      <c r="H1485" s="60">
        <v>70</v>
      </c>
      <c r="I1485" s="61">
        <v>15000</v>
      </c>
      <c r="J1485" s="61">
        <f t="shared" si="27"/>
        <v>1050000</v>
      </c>
      <c r="K1485" s="55" t="s">
        <v>66</v>
      </c>
    </row>
    <row r="1486" spans="2:11" ht="25.5">
      <c r="B1486" s="63" t="s">
        <v>1125</v>
      </c>
      <c r="C1486" s="58">
        <v>20401</v>
      </c>
      <c r="D1486" s="62" t="s">
        <v>1078</v>
      </c>
      <c r="E1486" s="57" t="s">
        <v>142</v>
      </c>
      <c r="F1486" s="59" t="s">
        <v>1079</v>
      </c>
      <c r="G1486" s="56" t="s">
        <v>384</v>
      </c>
      <c r="H1486" s="60">
        <v>70</v>
      </c>
      <c r="I1486" s="61">
        <v>15000</v>
      </c>
      <c r="J1486" s="61">
        <f t="shared" si="27"/>
        <v>1050000</v>
      </c>
      <c r="K1486" s="55" t="s">
        <v>66</v>
      </c>
    </row>
    <row r="1487" spans="2:11" ht="16.5">
      <c r="B1487" s="63" t="s">
        <v>1125</v>
      </c>
      <c r="C1487" s="58">
        <v>20401</v>
      </c>
      <c r="D1487" s="62" t="s">
        <v>412</v>
      </c>
      <c r="E1487" s="57" t="s">
        <v>85</v>
      </c>
      <c r="F1487" s="59" t="s">
        <v>1080</v>
      </c>
      <c r="G1487" s="56" t="s">
        <v>384</v>
      </c>
      <c r="H1487" s="60">
        <v>75</v>
      </c>
      <c r="I1487" s="61">
        <v>15000</v>
      </c>
      <c r="J1487" s="61">
        <f t="shared" si="27"/>
        <v>1125000</v>
      </c>
      <c r="K1487" s="55" t="s">
        <v>66</v>
      </c>
    </row>
    <row r="1488" spans="2:11" ht="16.5">
      <c r="B1488" s="63" t="s">
        <v>1125</v>
      </c>
      <c r="C1488" s="58">
        <v>20401</v>
      </c>
      <c r="D1488" s="62" t="s">
        <v>81</v>
      </c>
      <c r="E1488" s="57" t="s">
        <v>413</v>
      </c>
      <c r="F1488" s="59" t="s">
        <v>414</v>
      </c>
      <c r="G1488" s="56" t="s">
        <v>384</v>
      </c>
      <c r="H1488" s="60">
        <v>20</v>
      </c>
      <c r="I1488" s="61">
        <v>2000</v>
      </c>
      <c r="J1488" s="61">
        <f t="shared" si="27"/>
        <v>40000</v>
      </c>
      <c r="K1488" s="55" t="s">
        <v>66</v>
      </c>
    </row>
    <row r="1489" spans="2:11" ht="16.5">
      <c r="B1489" s="63" t="s">
        <v>1125</v>
      </c>
      <c r="C1489" s="58">
        <v>20401</v>
      </c>
      <c r="D1489" s="62" t="s">
        <v>68</v>
      </c>
      <c r="E1489" s="57" t="s">
        <v>352</v>
      </c>
      <c r="F1489" s="59" t="s">
        <v>1081</v>
      </c>
      <c r="G1489" s="56" t="s">
        <v>384</v>
      </c>
      <c r="H1489" s="60">
        <v>100</v>
      </c>
      <c r="I1489" s="61">
        <v>1000</v>
      </c>
      <c r="J1489" s="61">
        <f t="shared" si="27"/>
        <v>100000</v>
      </c>
      <c r="K1489" s="55" t="s">
        <v>66</v>
      </c>
    </row>
    <row r="1490" spans="2:11" ht="16.5">
      <c r="B1490" s="63" t="s">
        <v>1125</v>
      </c>
      <c r="C1490" s="58">
        <v>20401</v>
      </c>
      <c r="D1490" s="62" t="s">
        <v>68</v>
      </c>
      <c r="E1490" s="57" t="s">
        <v>352</v>
      </c>
      <c r="F1490" s="59" t="s">
        <v>1081</v>
      </c>
      <c r="G1490" s="56" t="s">
        <v>384</v>
      </c>
      <c r="H1490" s="60">
        <v>100</v>
      </c>
      <c r="I1490" s="61">
        <v>1000</v>
      </c>
      <c r="J1490" s="61">
        <f t="shared" si="27"/>
        <v>100000</v>
      </c>
      <c r="K1490" s="55" t="s">
        <v>66</v>
      </c>
    </row>
    <row r="1491" spans="2:11" ht="16.5">
      <c r="B1491" s="63" t="s">
        <v>1125</v>
      </c>
      <c r="C1491" s="58">
        <v>20401</v>
      </c>
      <c r="D1491" s="62" t="s">
        <v>68</v>
      </c>
      <c r="E1491" s="57" t="s">
        <v>352</v>
      </c>
      <c r="F1491" s="59" t="s">
        <v>1081</v>
      </c>
      <c r="G1491" s="56" t="s">
        <v>384</v>
      </c>
      <c r="H1491" s="60">
        <v>100</v>
      </c>
      <c r="I1491" s="61">
        <v>1000</v>
      </c>
      <c r="J1491" s="61">
        <f t="shared" si="27"/>
        <v>100000</v>
      </c>
      <c r="K1491" s="55" t="s">
        <v>66</v>
      </c>
    </row>
    <row r="1492" spans="2:11" ht="16.5">
      <c r="B1492" s="63" t="s">
        <v>1125</v>
      </c>
      <c r="C1492" s="58">
        <v>20401</v>
      </c>
      <c r="D1492" s="62" t="s">
        <v>68</v>
      </c>
      <c r="E1492" s="57" t="s">
        <v>442</v>
      </c>
      <c r="F1492" s="59" t="s">
        <v>1082</v>
      </c>
      <c r="G1492" s="56" t="s">
        <v>384</v>
      </c>
      <c r="H1492" s="60">
        <v>10</v>
      </c>
      <c r="I1492" s="61">
        <v>4000</v>
      </c>
      <c r="J1492" s="61">
        <f t="shared" si="27"/>
        <v>40000</v>
      </c>
      <c r="K1492" s="55" t="s">
        <v>66</v>
      </c>
    </row>
    <row r="1493" spans="2:11" ht="16.5">
      <c r="B1493" s="63" t="s">
        <v>1125</v>
      </c>
      <c r="C1493" s="58">
        <v>20401</v>
      </c>
      <c r="D1493" s="62" t="s">
        <v>68</v>
      </c>
      <c r="E1493" s="57" t="s">
        <v>443</v>
      </c>
      <c r="F1493" s="59" t="s">
        <v>1083</v>
      </c>
      <c r="G1493" s="56" t="s">
        <v>384</v>
      </c>
      <c r="H1493" s="60">
        <v>15</v>
      </c>
      <c r="I1493" s="61">
        <v>12000</v>
      </c>
      <c r="J1493" s="61">
        <f t="shared" si="27"/>
        <v>180000</v>
      </c>
      <c r="K1493" s="55" t="s">
        <v>66</v>
      </c>
    </row>
    <row r="1494" spans="2:11" ht="16.5">
      <c r="B1494" s="63" t="s">
        <v>1125</v>
      </c>
      <c r="C1494" s="58">
        <v>20401</v>
      </c>
      <c r="D1494" s="62" t="s">
        <v>68</v>
      </c>
      <c r="E1494" s="57" t="s">
        <v>156</v>
      </c>
      <c r="F1494" s="59" t="s">
        <v>415</v>
      </c>
      <c r="G1494" s="56" t="s">
        <v>384</v>
      </c>
      <c r="H1494" s="60">
        <v>200</v>
      </c>
      <c r="I1494" s="61">
        <v>2000</v>
      </c>
      <c r="J1494" s="61">
        <f t="shared" si="27"/>
        <v>400000</v>
      </c>
      <c r="K1494" s="55" t="s">
        <v>66</v>
      </c>
    </row>
    <row r="1495" spans="2:11" ht="16.5">
      <c r="B1495" s="63" t="s">
        <v>1125</v>
      </c>
      <c r="C1495" s="58">
        <v>20401</v>
      </c>
      <c r="D1495" s="62" t="s">
        <v>68</v>
      </c>
      <c r="E1495" s="57" t="s">
        <v>416</v>
      </c>
      <c r="F1495" s="59" t="s">
        <v>417</v>
      </c>
      <c r="G1495" s="56" t="s">
        <v>384</v>
      </c>
      <c r="H1495" s="60">
        <v>10</v>
      </c>
      <c r="I1495" s="61">
        <v>3000</v>
      </c>
      <c r="J1495" s="61">
        <f t="shared" si="27"/>
        <v>30000</v>
      </c>
      <c r="K1495" s="55" t="s">
        <v>66</v>
      </c>
    </row>
    <row r="1496" spans="2:11" ht="16.5">
      <c r="B1496" s="63" t="s">
        <v>1125</v>
      </c>
      <c r="C1496" s="58">
        <v>20401</v>
      </c>
      <c r="D1496" s="62" t="s">
        <v>68</v>
      </c>
      <c r="E1496" s="57" t="s">
        <v>197</v>
      </c>
      <c r="F1496" s="59" t="s">
        <v>1084</v>
      </c>
      <c r="G1496" s="56" t="s">
        <v>384</v>
      </c>
      <c r="H1496" s="60">
        <v>10</v>
      </c>
      <c r="I1496" s="61">
        <v>3000</v>
      </c>
      <c r="J1496" s="61">
        <f t="shared" si="27"/>
        <v>30000</v>
      </c>
      <c r="K1496" s="55" t="s">
        <v>66</v>
      </c>
    </row>
    <row r="1497" spans="2:11" ht="25.5">
      <c r="B1497" s="63" t="s">
        <v>1125</v>
      </c>
      <c r="C1497" s="58">
        <v>20401</v>
      </c>
      <c r="D1497" s="62" t="s">
        <v>68</v>
      </c>
      <c r="E1497" s="57" t="s">
        <v>418</v>
      </c>
      <c r="F1497" s="59" t="s">
        <v>1085</v>
      </c>
      <c r="G1497" s="56" t="s">
        <v>384</v>
      </c>
      <c r="H1497" s="60">
        <v>10</v>
      </c>
      <c r="I1497" s="61">
        <v>4000</v>
      </c>
      <c r="J1497" s="61">
        <f t="shared" si="27"/>
        <v>40000</v>
      </c>
      <c r="K1497" s="55" t="s">
        <v>66</v>
      </c>
    </row>
    <row r="1498" spans="2:11" ht="16.5">
      <c r="B1498" s="63" t="s">
        <v>1125</v>
      </c>
      <c r="C1498" s="58">
        <v>20401</v>
      </c>
      <c r="D1498" s="62" t="s">
        <v>68</v>
      </c>
      <c r="E1498" s="57" t="s">
        <v>419</v>
      </c>
      <c r="F1498" s="59" t="s">
        <v>420</v>
      </c>
      <c r="G1498" s="56" t="s">
        <v>384</v>
      </c>
      <c r="H1498" s="60">
        <v>15</v>
      </c>
      <c r="I1498" s="61">
        <v>4000</v>
      </c>
      <c r="J1498" s="61">
        <f t="shared" si="27"/>
        <v>60000</v>
      </c>
      <c r="K1498" s="55" t="s">
        <v>66</v>
      </c>
    </row>
    <row r="1499" spans="2:11" ht="16.5">
      <c r="B1499" s="63" t="s">
        <v>1125</v>
      </c>
      <c r="C1499" s="58">
        <v>20401</v>
      </c>
      <c r="D1499" s="62" t="s">
        <v>68</v>
      </c>
      <c r="E1499" s="57" t="s">
        <v>224</v>
      </c>
      <c r="F1499" s="59" t="s">
        <v>421</v>
      </c>
      <c r="G1499" s="56" t="s">
        <v>384</v>
      </c>
      <c r="H1499" s="60">
        <v>20</v>
      </c>
      <c r="I1499" s="61">
        <v>10000</v>
      </c>
      <c r="J1499" s="61">
        <f t="shared" si="27"/>
        <v>200000</v>
      </c>
      <c r="K1499" s="55" t="s">
        <v>66</v>
      </c>
    </row>
    <row r="1500" spans="2:11" ht="25.5">
      <c r="B1500" s="63" t="s">
        <v>1125</v>
      </c>
      <c r="C1500" s="58">
        <v>20401</v>
      </c>
      <c r="D1500" s="62" t="s">
        <v>68</v>
      </c>
      <c r="E1500" s="57" t="s">
        <v>247</v>
      </c>
      <c r="F1500" s="59" t="s">
        <v>422</v>
      </c>
      <c r="G1500" s="56" t="s">
        <v>384</v>
      </c>
      <c r="H1500" s="60">
        <v>20</v>
      </c>
      <c r="I1500" s="61">
        <v>13000</v>
      </c>
      <c r="J1500" s="61">
        <f t="shared" si="27"/>
        <v>260000</v>
      </c>
      <c r="K1500" s="55" t="s">
        <v>66</v>
      </c>
    </row>
    <row r="1501" spans="2:11" ht="16.5">
      <c r="B1501" s="63" t="s">
        <v>1125</v>
      </c>
      <c r="C1501" s="58">
        <v>20401</v>
      </c>
      <c r="D1501" s="62" t="s">
        <v>68</v>
      </c>
      <c r="E1501" s="57" t="s">
        <v>248</v>
      </c>
      <c r="F1501" s="59" t="s">
        <v>423</v>
      </c>
      <c r="G1501" s="56" t="s">
        <v>384</v>
      </c>
      <c r="H1501" s="60">
        <v>2</v>
      </c>
      <c r="I1501" s="61">
        <v>16500</v>
      </c>
      <c r="J1501" s="61">
        <f t="shared" si="27"/>
        <v>33000</v>
      </c>
      <c r="K1501" s="55" t="s">
        <v>66</v>
      </c>
    </row>
    <row r="1502" spans="2:11" ht="16.5">
      <c r="B1502" s="63" t="s">
        <v>1125</v>
      </c>
      <c r="C1502" s="58">
        <v>20401</v>
      </c>
      <c r="D1502" s="62" t="s">
        <v>68</v>
      </c>
      <c r="E1502" s="57" t="s">
        <v>424</v>
      </c>
      <c r="F1502" s="59" t="s">
        <v>425</v>
      </c>
      <c r="G1502" s="56" t="s">
        <v>384</v>
      </c>
      <c r="H1502" s="60">
        <v>2</v>
      </c>
      <c r="I1502" s="61">
        <v>40000</v>
      </c>
      <c r="J1502" s="61">
        <f t="shared" si="27"/>
        <v>80000</v>
      </c>
      <c r="K1502" s="55" t="s">
        <v>66</v>
      </c>
    </row>
    <row r="1503" spans="2:11" ht="25.5">
      <c r="B1503" s="63" t="s">
        <v>1125</v>
      </c>
      <c r="C1503" s="58">
        <v>20401</v>
      </c>
      <c r="D1503" s="62" t="s">
        <v>68</v>
      </c>
      <c r="E1503" s="57" t="s">
        <v>1086</v>
      </c>
      <c r="F1503" s="59" t="s">
        <v>1087</v>
      </c>
      <c r="G1503" s="56" t="s">
        <v>384</v>
      </c>
      <c r="H1503" s="60">
        <v>5</v>
      </c>
      <c r="I1503" s="61">
        <v>5000</v>
      </c>
      <c r="J1503" s="61">
        <f t="shared" si="27"/>
        <v>25000</v>
      </c>
      <c r="K1503" s="55" t="s">
        <v>66</v>
      </c>
    </row>
    <row r="1504" spans="2:11" ht="16.5">
      <c r="B1504" s="63" t="s">
        <v>1125</v>
      </c>
      <c r="C1504" s="58">
        <v>20401</v>
      </c>
      <c r="D1504" s="62" t="s">
        <v>68</v>
      </c>
      <c r="E1504" s="57" t="s">
        <v>426</v>
      </c>
      <c r="F1504" s="59" t="s">
        <v>427</v>
      </c>
      <c r="G1504" s="56" t="s">
        <v>384</v>
      </c>
      <c r="H1504" s="60">
        <v>10</v>
      </c>
      <c r="I1504" s="61">
        <v>6500</v>
      </c>
      <c r="J1504" s="61">
        <f t="shared" si="27"/>
        <v>65000</v>
      </c>
      <c r="K1504" s="55" t="s">
        <v>66</v>
      </c>
    </row>
    <row r="1505" spans="2:11" ht="16.5">
      <c r="B1505" s="63" t="s">
        <v>1125</v>
      </c>
      <c r="C1505" s="58">
        <v>20401</v>
      </c>
      <c r="D1505" s="62" t="s">
        <v>68</v>
      </c>
      <c r="E1505" s="57" t="s">
        <v>428</v>
      </c>
      <c r="F1505" s="59" t="s">
        <v>429</v>
      </c>
      <c r="G1505" s="56" t="s">
        <v>384</v>
      </c>
      <c r="H1505" s="60">
        <v>10</v>
      </c>
      <c r="I1505" s="61">
        <v>7000</v>
      </c>
      <c r="J1505" s="61">
        <f t="shared" si="27"/>
        <v>70000</v>
      </c>
      <c r="K1505" s="55" t="s">
        <v>66</v>
      </c>
    </row>
    <row r="1506" spans="2:11" ht="25.5">
      <c r="B1506" s="63" t="s">
        <v>1125</v>
      </c>
      <c r="C1506" s="58">
        <v>20401</v>
      </c>
      <c r="D1506" s="62" t="s">
        <v>68</v>
      </c>
      <c r="E1506" s="57" t="s">
        <v>1088</v>
      </c>
      <c r="F1506" s="59" t="s">
        <v>1089</v>
      </c>
      <c r="G1506" s="56" t="s">
        <v>384</v>
      </c>
      <c r="H1506" s="60">
        <v>5</v>
      </c>
      <c r="I1506" s="61">
        <v>20000</v>
      </c>
      <c r="J1506" s="61">
        <f t="shared" si="27"/>
        <v>100000</v>
      </c>
      <c r="K1506" s="55" t="s">
        <v>66</v>
      </c>
    </row>
    <row r="1507" spans="2:11" ht="16.5">
      <c r="B1507" s="63" t="s">
        <v>1125</v>
      </c>
      <c r="C1507" s="58">
        <v>20401</v>
      </c>
      <c r="D1507" s="62" t="s">
        <v>68</v>
      </c>
      <c r="E1507" s="57" t="s">
        <v>1090</v>
      </c>
      <c r="F1507" s="59" t="s">
        <v>1091</v>
      </c>
      <c r="G1507" s="56" t="s">
        <v>384</v>
      </c>
      <c r="H1507" s="60">
        <v>3</v>
      </c>
      <c r="I1507" s="61">
        <v>180000</v>
      </c>
      <c r="J1507" s="61">
        <f t="shared" si="27"/>
        <v>540000</v>
      </c>
      <c r="K1507" s="55" t="s">
        <v>66</v>
      </c>
    </row>
    <row r="1508" spans="2:11" ht="25.5">
      <c r="B1508" s="63" t="s">
        <v>1125</v>
      </c>
      <c r="C1508" s="58">
        <v>20401</v>
      </c>
      <c r="D1508" s="62" t="s">
        <v>444</v>
      </c>
      <c r="E1508" s="57" t="s">
        <v>110</v>
      </c>
      <c r="F1508" s="59" t="s">
        <v>1092</v>
      </c>
      <c r="G1508" s="56" t="s">
        <v>384</v>
      </c>
      <c r="H1508" s="60">
        <v>5</v>
      </c>
      <c r="I1508" s="61">
        <v>4000</v>
      </c>
      <c r="J1508" s="61">
        <f t="shared" si="27"/>
        <v>20000</v>
      </c>
      <c r="K1508" s="55" t="s">
        <v>66</v>
      </c>
    </row>
    <row r="1509" spans="2:11" ht="25.5">
      <c r="B1509" s="63" t="s">
        <v>1125</v>
      </c>
      <c r="C1509" s="58">
        <v>20401</v>
      </c>
      <c r="D1509" s="62" t="s">
        <v>444</v>
      </c>
      <c r="E1509" s="57" t="s">
        <v>110</v>
      </c>
      <c r="F1509" s="59" t="s">
        <v>1093</v>
      </c>
      <c r="G1509" s="56" t="s">
        <v>384</v>
      </c>
      <c r="H1509" s="60">
        <v>15</v>
      </c>
      <c r="I1509" s="61">
        <v>4000</v>
      </c>
      <c r="J1509" s="61">
        <f t="shared" si="27"/>
        <v>60000</v>
      </c>
      <c r="K1509" s="55" t="s">
        <v>66</v>
      </c>
    </row>
    <row r="1510" spans="2:11" ht="16.5">
      <c r="B1510" s="63" t="s">
        <v>1125</v>
      </c>
      <c r="C1510" s="58">
        <v>20401</v>
      </c>
      <c r="D1510" s="62" t="s">
        <v>444</v>
      </c>
      <c r="E1510" s="57" t="s">
        <v>132</v>
      </c>
      <c r="F1510" s="59" t="s">
        <v>445</v>
      </c>
      <c r="G1510" s="56" t="s">
        <v>384</v>
      </c>
      <c r="H1510" s="60">
        <v>20</v>
      </c>
      <c r="I1510" s="61">
        <v>5000</v>
      </c>
      <c r="J1510" s="61">
        <f t="shared" si="27"/>
        <v>100000</v>
      </c>
      <c r="K1510" s="55" t="s">
        <v>66</v>
      </c>
    </row>
    <row r="1511" spans="2:11" ht="25.5">
      <c r="B1511" s="63" t="s">
        <v>1125</v>
      </c>
      <c r="C1511" s="58">
        <v>20401</v>
      </c>
      <c r="D1511" s="62" t="s">
        <v>249</v>
      </c>
      <c r="E1511" s="57" t="s">
        <v>165</v>
      </c>
      <c r="F1511" s="59" t="s">
        <v>1094</v>
      </c>
      <c r="G1511" s="56" t="s">
        <v>384</v>
      </c>
      <c r="H1511" s="60">
        <v>20</v>
      </c>
      <c r="I1511" s="61">
        <v>175000</v>
      </c>
      <c r="J1511" s="61">
        <f t="shared" si="27"/>
        <v>3500000</v>
      </c>
      <c r="K1511" s="55" t="s">
        <v>66</v>
      </c>
    </row>
    <row r="1512" spans="2:11" ht="16.5">
      <c r="B1512" s="63" t="s">
        <v>1125</v>
      </c>
      <c r="C1512" s="58">
        <v>20401</v>
      </c>
      <c r="D1512" s="62" t="s">
        <v>249</v>
      </c>
      <c r="E1512" s="57" t="s">
        <v>1095</v>
      </c>
      <c r="F1512" s="59" t="s">
        <v>1096</v>
      </c>
      <c r="G1512" s="56" t="s">
        <v>384</v>
      </c>
      <c r="H1512" s="60">
        <v>5</v>
      </c>
      <c r="I1512" s="61">
        <v>175000</v>
      </c>
      <c r="J1512" s="61">
        <f t="shared" si="27"/>
        <v>875000</v>
      </c>
      <c r="K1512" s="55" t="s">
        <v>66</v>
      </c>
    </row>
    <row r="1513" spans="2:11" ht="16.5">
      <c r="B1513" s="63" t="s">
        <v>1125</v>
      </c>
      <c r="C1513" s="58">
        <v>20401</v>
      </c>
      <c r="D1513" s="62" t="s">
        <v>249</v>
      </c>
      <c r="E1513" s="57" t="s">
        <v>148</v>
      </c>
      <c r="F1513" s="59" t="s">
        <v>446</v>
      </c>
      <c r="G1513" s="56" t="s">
        <v>384</v>
      </c>
      <c r="H1513" s="60">
        <v>500</v>
      </c>
      <c r="I1513" s="61">
        <v>25</v>
      </c>
      <c r="J1513" s="61">
        <f t="shared" si="27"/>
        <v>12500</v>
      </c>
      <c r="K1513" s="55" t="s">
        <v>66</v>
      </c>
    </row>
    <row r="1514" spans="2:11" ht="16.5">
      <c r="B1514" s="63" t="s">
        <v>1125</v>
      </c>
      <c r="C1514" s="58">
        <v>20401</v>
      </c>
      <c r="D1514" s="62" t="s">
        <v>447</v>
      </c>
      <c r="E1514" s="57" t="s">
        <v>101</v>
      </c>
      <c r="F1514" s="59" t="s">
        <v>1097</v>
      </c>
      <c r="G1514" s="56" t="s">
        <v>1098</v>
      </c>
      <c r="H1514" s="60">
        <v>10</v>
      </c>
      <c r="I1514" s="61">
        <v>4000</v>
      </c>
      <c r="J1514" s="61">
        <f t="shared" si="27"/>
        <v>40000</v>
      </c>
      <c r="K1514" s="55" t="s">
        <v>66</v>
      </c>
    </row>
    <row r="1515" spans="2:11" ht="25.5">
      <c r="B1515" s="63" t="s">
        <v>1125</v>
      </c>
      <c r="C1515" s="58">
        <v>20401</v>
      </c>
      <c r="D1515" s="62" t="s">
        <v>1078</v>
      </c>
      <c r="E1515" s="57" t="s">
        <v>80</v>
      </c>
      <c r="F1515" s="59" t="s">
        <v>1099</v>
      </c>
      <c r="G1515" s="56" t="s">
        <v>384</v>
      </c>
      <c r="H1515" s="60">
        <v>75</v>
      </c>
      <c r="I1515" s="61">
        <v>15000</v>
      </c>
      <c r="J1515" s="61">
        <f t="shared" si="27"/>
        <v>1125000</v>
      </c>
      <c r="K1515" s="55" t="s">
        <v>66</v>
      </c>
    </row>
    <row r="1516" spans="2:11" ht="25.5">
      <c r="B1516" s="63" t="s">
        <v>1125</v>
      </c>
      <c r="C1516" s="58">
        <v>20401</v>
      </c>
      <c r="D1516" s="62" t="s">
        <v>69</v>
      </c>
      <c r="E1516" s="57" t="s">
        <v>283</v>
      </c>
      <c r="F1516" s="59" t="s">
        <v>1100</v>
      </c>
      <c r="G1516" s="56" t="s">
        <v>384</v>
      </c>
      <c r="H1516" s="60">
        <v>2</v>
      </c>
      <c r="I1516" s="61">
        <v>5000</v>
      </c>
      <c r="J1516" s="61">
        <f t="shared" si="27"/>
        <v>10000</v>
      </c>
      <c r="K1516" s="55" t="s">
        <v>66</v>
      </c>
    </row>
    <row r="1517" spans="2:11" ht="25.5">
      <c r="B1517" s="63" t="s">
        <v>1125</v>
      </c>
      <c r="C1517" s="58">
        <v>20401</v>
      </c>
      <c r="D1517" s="62" t="s">
        <v>68</v>
      </c>
      <c r="E1517" s="57" t="s">
        <v>430</v>
      </c>
      <c r="F1517" s="59" t="s">
        <v>431</v>
      </c>
      <c r="G1517" s="56" t="s">
        <v>384</v>
      </c>
      <c r="H1517" s="60">
        <v>10</v>
      </c>
      <c r="I1517" s="61">
        <v>7000</v>
      </c>
      <c r="J1517" s="61">
        <f t="shared" si="27"/>
        <v>70000</v>
      </c>
      <c r="K1517" s="55" t="s">
        <v>66</v>
      </c>
    </row>
    <row r="1518" spans="2:11" ht="16.5">
      <c r="B1518" s="63" t="s">
        <v>1125</v>
      </c>
      <c r="C1518" s="58">
        <v>20401</v>
      </c>
      <c r="D1518" s="62" t="s">
        <v>68</v>
      </c>
      <c r="E1518" s="57" t="s">
        <v>92</v>
      </c>
      <c r="F1518" s="59" t="s">
        <v>1101</v>
      </c>
      <c r="G1518" s="56" t="s">
        <v>384</v>
      </c>
      <c r="H1518" s="60">
        <v>50</v>
      </c>
      <c r="I1518" s="61">
        <v>17000</v>
      </c>
      <c r="J1518" s="61">
        <f t="shared" si="27"/>
        <v>850000</v>
      </c>
      <c r="K1518" s="55" t="s">
        <v>66</v>
      </c>
    </row>
    <row r="1519" spans="2:11" ht="16.5">
      <c r="B1519" s="63" t="s">
        <v>1125</v>
      </c>
      <c r="C1519" s="58">
        <v>20401</v>
      </c>
      <c r="D1519" s="62" t="s">
        <v>72</v>
      </c>
      <c r="E1519" s="57" t="s">
        <v>281</v>
      </c>
      <c r="F1519" s="59" t="s">
        <v>1102</v>
      </c>
      <c r="G1519" s="56" t="s">
        <v>384</v>
      </c>
      <c r="H1519" s="60">
        <v>6</v>
      </c>
      <c r="I1519" s="61">
        <v>5000</v>
      </c>
      <c r="J1519" s="61">
        <f t="shared" si="27"/>
        <v>30000</v>
      </c>
      <c r="K1519" s="55" t="s">
        <v>66</v>
      </c>
    </row>
    <row r="1520" spans="2:11" ht="25.5">
      <c r="B1520" s="63" t="s">
        <v>1125</v>
      </c>
      <c r="C1520" s="58">
        <v>20401</v>
      </c>
      <c r="D1520" s="62" t="s">
        <v>72</v>
      </c>
      <c r="E1520" s="57" t="s">
        <v>1103</v>
      </c>
      <c r="F1520" s="59" t="s">
        <v>1104</v>
      </c>
      <c r="G1520" s="56" t="s">
        <v>384</v>
      </c>
      <c r="H1520" s="60">
        <v>15</v>
      </c>
      <c r="I1520" s="61">
        <v>20000</v>
      </c>
      <c r="J1520" s="61">
        <f t="shared" si="27"/>
        <v>300000</v>
      </c>
      <c r="K1520" s="55" t="s">
        <v>66</v>
      </c>
    </row>
    <row r="1521" spans="2:11" ht="25.5">
      <c r="B1521" s="63" t="s">
        <v>1125</v>
      </c>
      <c r="C1521" s="58">
        <v>20401</v>
      </c>
      <c r="D1521" s="62" t="s">
        <v>72</v>
      </c>
      <c r="E1521" s="57" t="s">
        <v>1103</v>
      </c>
      <c r="F1521" s="59" t="s">
        <v>1105</v>
      </c>
      <c r="G1521" s="56" t="s">
        <v>384</v>
      </c>
      <c r="H1521" s="60">
        <v>10</v>
      </c>
      <c r="I1521" s="61">
        <v>20000</v>
      </c>
      <c r="J1521" s="61">
        <f t="shared" si="27"/>
        <v>200000</v>
      </c>
      <c r="K1521" s="55" t="s">
        <v>66</v>
      </c>
    </row>
    <row r="1522" spans="2:11" ht="25.5">
      <c r="B1522" s="63" t="s">
        <v>1125</v>
      </c>
      <c r="C1522" s="58">
        <v>20401</v>
      </c>
      <c r="D1522" s="62" t="s">
        <v>72</v>
      </c>
      <c r="E1522" s="57" t="s">
        <v>1103</v>
      </c>
      <c r="F1522" s="59" t="s">
        <v>1106</v>
      </c>
      <c r="G1522" s="56" t="s">
        <v>384</v>
      </c>
      <c r="H1522" s="60">
        <v>6</v>
      </c>
      <c r="I1522" s="61">
        <v>6000</v>
      </c>
      <c r="J1522" s="61">
        <f t="shared" si="27"/>
        <v>36000</v>
      </c>
      <c r="K1522" s="55" t="s">
        <v>66</v>
      </c>
    </row>
    <row r="1523" spans="2:11" ht="25.5">
      <c r="B1523" s="63" t="s">
        <v>1125</v>
      </c>
      <c r="C1523" s="58">
        <v>20401</v>
      </c>
      <c r="D1523" s="62" t="s">
        <v>72</v>
      </c>
      <c r="E1523" s="57" t="s">
        <v>1103</v>
      </c>
      <c r="F1523" s="59" t="s">
        <v>1107</v>
      </c>
      <c r="G1523" s="56" t="s">
        <v>384</v>
      </c>
      <c r="H1523" s="60">
        <v>10</v>
      </c>
      <c r="I1523" s="61">
        <v>20000</v>
      </c>
      <c r="J1523" s="61">
        <f t="shared" si="27"/>
        <v>200000</v>
      </c>
      <c r="K1523" s="55" t="s">
        <v>66</v>
      </c>
    </row>
    <row r="1524" spans="2:11" ht="25.5">
      <c r="B1524" s="63" t="s">
        <v>852</v>
      </c>
      <c r="C1524" s="58">
        <v>20402</v>
      </c>
      <c r="D1524" s="62" t="s">
        <v>72</v>
      </c>
      <c r="E1524" s="57" t="s">
        <v>76</v>
      </c>
      <c r="F1524" s="59" t="s">
        <v>824</v>
      </c>
      <c r="G1524" s="56" t="s">
        <v>94</v>
      </c>
      <c r="H1524" s="60">
        <v>1</v>
      </c>
      <c r="I1524" s="61">
        <v>9500000</v>
      </c>
      <c r="J1524" s="61">
        <f>H1524*I1524</f>
        <v>9500000</v>
      </c>
      <c r="K1524" s="55" t="s">
        <v>66</v>
      </c>
    </row>
    <row r="1525" spans="2:11" ht="25.5">
      <c r="B1525" s="63" t="s">
        <v>852</v>
      </c>
      <c r="C1525" s="58">
        <v>20402</v>
      </c>
      <c r="D1525" s="62" t="s">
        <v>72</v>
      </c>
      <c r="E1525" s="57" t="s">
        <v>76</v>
      </c>
      <c r="F1525" s="59" t="s">
        <v>823</v>
      </c>
      <c r="G1525" s="56" t="s">
        <v>94</v>
      </c>
      <c r="H1525" s="60">
        <v>1</v>
      </c>
      <c r="I1525" s="61">
        <v>2241335</v>
      </c>
      <c r="J1525" s="61">
        <f>H1525*I1525</f>
        <v>2241335</v>
      </c>
      <c r="K1525" s="55" t="s">
        <v>66</v>
      </c>
    </row>
    <row r="1526" spans="2:11" ht="16.5">
      <c r="B1526" s="63" t="s">
        <v>1075</v>
      </c>
      <c r="C1526" s="58">
        <v>20402</v>
      </c>
      <c r="D1526" s="62" t="s">
        <v>119</v>
      </c>
      <c r="E1526" s="57" t="s">
        <v>76</v>
      </c>
      <c r="F1526" s="59" t="s">
        <v>1069</v>
      </c>
      <c r="G1526" s="56" t="s">
        <v>566</v>
      </c>
      <c r="H1526" s="60">
        <v>10</v>
      </c>
      <c r="I1526" s="61">
        <v>91313</v>
      </c>
      <c r="J1526" s="61">
        <f>SUM(H1526*I1526)</f>
        <v>913130</v>
      </c>
      <c r="K1526" s="55" t="s">
        <v>66</v>
      </c>
    </row>
    <row r="1527" spans="2:11" ht="25.5">
      <c r="B1527" s="63" t="s">
        <v>1075</v>
      </c>
      <c r="C1527" s="58">
        <v>20402</v>
      </c>
      <c r="D1527" s="62" t="s">
        <v>68</v>
      </c>
      <c r="E1527" s="57" t="s">
        <v>303</v>
      </c>
      <c r="F1527" s="59" t="s">
        <v>1070</v>
      </c>
      <c r="G1527" s="56" t="s">
        <v>159</v>
      </c>
      <c r="H1527" s="60">
        <v>200</v>
      </c>
      <c r="I1527" s="61">
        <v>2070</v>
      </c>
      <c r="J1527" s="61">
        <f>SUM(H1527*I1527)</f>
        <v>414000</v>
      </c>
      <c r="K1527" s="55" t="s">
        <v>66</v>
      </c>
    </row>
    <row r="1528" spans="2:11" ht="16.5">
      <c r="B1528" s="63" t="s">
        <v>1018</v>
      </c>
      <c r="C1528" s="58">
        <v>20402</v>
      </c>
      <c r="D1528" s="62" t="s">
        <v>73</v>
      </c>
      <c r="E1528" s="57" t="s">
        <v>234</v>
      </c>
      <c r="F1528" s="59" t="s">
        <v>543</v>
      </c>
      <c r="G1528" s="56" t="s">
        <v>525</v>
      </c>
      <c r="H1528" s="60">
        <v>1</v>
      </c>
      <c r="I1528" s="61">
        <v>10000000</v>
      </c>
      <c r="J1528" s="61">
        <f>+H1528*I1528</f>
        <v>10000000</v>
      </c>
      <c r="K1528" s="55" t="s">
        <v>66</v>
      </c>
    </row>
    <row r="1529" spans="2:11" ht="16.5">
      <c r="B1529" s="63" t="s">
        <v>1018</v>
      </c>
      <c r="C1529" s="58">
        <v>20402</v>
      </c>
      <c r="D1529" s="62" t="s">
        <v>83</v>
      </c>
      <c r="E1529" s="57" t="s">
        <v>82</v>
      </c>
      <c r="F1529" s="59" t="s">
        <v>544</v>
      </c>
      <c r="G1529" s="56" t="s">
        <v>94</v>
      </c>
      <c r="H1529" s="60">
        <v>10</v>
      </c>
      <c r="I1529" s="61">
        <v>282000</v>
      </c>
      <c r="J1529" s="61">
        <f aca="true" t="shared" si="28" ref="J1529:J1541">+I1529*H1529</f>
        <v>2820000</v>
      </c>
      <c r="K1529" s="55" t="s">
        <v>66</v>
      </c>
    </row>
    <row r="1530" spans="2:11" ht="16.5">
      <c r="B1530" s="63" t="s">
        <v>1018</v>
      </c>
      <c r="C1530" s="58">
        <v>20402</v>
      </c>
      <c r="D1530" s="62" t="s">
        <v>83</v>
      </c>
      <c r="E1530" s="57" t="s">
        <v>82</v>
      </c>
      <c r="F1530" s="59" t="s">
        <v>545</v>
      </c>
      <c r="G1530" s="56" t="s">
        <v>94</v>
      </c>
      <c r="H1530" s="60">
        <v>8</v>
      </c>
      <c r="I1530" s="61">
        <v>31000</v>
      </c>
      <c r="J1530" s="61">
        <f t="shared" si="28"/>
        <v>248000</v>
      </c>
      <c r="K1530" s="55" t="s">
        <v>66</v>
      </c>
    </row>
    <row r="1531" spans="2:11" ht="16.5">
      <c r="B1531" s="63" t="s">
        <v>1018</v>
      </c>
      <c r="C1531" s="58">
        <v>20402</v>
      </c>
      <c r="D1531" s="62" t="s">
        <v>83</v>
      </c>
      <c r="E1531" s="57" t="s">
        <v>82</v>
      </c>
      <c r="F1531" s="59" t="s">
        <v>546</v>
      </c>
      <c r="G1531" s="56" t="s">
        <v>94</v>
      </c>
      <c r="H1531" s="60">
        <v>250</v>
      </c>
      <c r="I1531" s="61">
        <v>45000</v>
      </c>
      <c r="J1531" s="61">
        <f t="shared" si="28"/>
        <v>11250000</v>
      </c>
      <c r="K1531" s="55" t="s">
        <v>66</v>
      </c>
    </row>
    <row r="1532" spans="2:11" ht="16.5">
      <c r="B1532" s="63" t="s">
        <v>1018</v>
      </c>
      <c r="C1532" s="58">
        <v>20402</v>
      </c>
      <c r="D1532" s="62" t="s">
        <v>83</v>
      </c>
      <c r="E1532" s="57" t="s">
        <v>82</v>
      </c>
      <c r="F1532" s="59" t="s">
        <v>547</v>
      </c>
      <c r="G1532" s="56" t="s">
        <v>94</v>
      </c>
      <c r="H1532" s="60">
        <v>50</v>
      </c>
      <c r="I1532" s="61">
        <v>40000</v>
      </c>
      <c r="J1532" s="61">
        <f t="shared" si="28"/>
        <v>2000000</v>
      </c>
      <c r="K1532" s="55" t="s">
        <v>66</v>
      </c>
    </row>
    <row r="1533" spans="2:11" ht="16.5">
      <c r="B1533" s="63" t="s">
        <v>1018</v>
      </c>
      <c r="C1533" s="58">
        <v>20402</v>
      </c>
      <c r="D1533" s="62" t="s">
        <v>83</v>
      </c>
      <c r="E1533" s="57" t="s">
        <v>82</v>
      </c>
      <c r="F1533" s="59" t="s">
        <v>548</v>
      </c>
      <c r="G1533" s="56" t="s">
        <v>94</v>
      </c>
      <c r="H1533" s="60">
        <v>35</v>
      </c>
      <c r="I1533" s="61">
        <v>50000</v>
      </c>
      <c r="J1533" s="61">
        <f t="shared" si="28"/>
        <v>1750000</v>
      </c>
      <c r="K1533" s="55" t="s">
        <v>66</v>
      </c>
    </row>
    <row r="1534" spans="2:11" ht="16.5">
      <c r="B1534" s="63" t="s">
        <v>1018</v>
      </c>
      <c r="C1534" s="58">
        <v>20402</v>
      </c>
      <c r="D1534" s="62" t="s">
        <v>83</v>
      </c>
      <c r="E1534" s="57" t="s">
        <v>82</v>
      </c>
      <c r="F1534" s="59" t="s">
        <v>549</v>
      </c>
      <c r="G1534" s="56" t="s">
        <v>94</v>
      </c>
      <c r="H1534" s="60">
        <v>25</v>
      </c>
      <c r="I1534" s="61">
        <v>82000</v>
      </c>
      <c r="J1534" s="61">
        <f t="shared" si="28"/>
        <v>2050000</v>
      </c>
      <c r="K1534" s="55" t="s">
        <v>66</v>
      </c>
    </row>
    <row r="1535" spans="2:11" ht="16.5">
      <c r="B1535" s="63" t="s">
        <v>1018</v>
      </c>
      <c r="C1535" s="58">
        <v>20402</v>
      </c>
      <c r="D1535" s="62" t="s">
        <v>83</v>
      </c>
      <c r="E1535" s="57" t="s">
        <v>82</v>
      </c>
      <c r="F1535" s="59" t="s">
        <v>550</v>
      </c>
      <c r="G1535" s="56" t="s">
        <v>94</v>
      </c>
      <c r="H1535" s="60">
        <v>14</v>
      </c>
      <c r="I1535" s="61">
        <v>28000</v>
      </c>
      <c r="J1535" s="61">
        <f t="shared" si="28"/>
        <v>392000</v>
      </c>
      <c r="K1535" s="55" t="s">
        <v>66</v>
      </c>
    </row>
    <row r="1536" spans="2:11" ht="16.5">
      <c r="B1536" s="63" t="s">
        <v>1018</v>
      </c>
      <c r="C1536" s="58">
        <v>20402</v>
      </c>
      <c r="D1536" s="62" t="s">
        <v>83</v>
      </c>
      <c r="E1536" s="57" t="s">
        <v>235</v>
      </c>
      <c r="F1536" s="59" t="s">
        <v>551</v>
      </c>
      <c r="G1536" s="56" t="s">
        <v>94</v>
      </c>
      <c r="H1536" s="60">
        <v>15</v>
      </c>
      <c r="I1536" s="61">
        <v>88000</v>
      </c>
      <c r="J1536" s="61">
        <f t="shared" si="28"/>
        <v>1320000</v>
      </c>
      <c r="K1536" s="55" t="s">
        <v>66</v>
      </c>
    </row>
    <row r="1537" spans="2:11" ht="16.5">
      <c r="B1537" s="63" t="s">
        <v>1018</v>
      </c>
      <c r="C1537" s="58">
        <v>20402</v>
      </c>
      <c r="D1537" s="62" t="s">
        <v>83</v>
      </c>
      <c r="E1537" s="57" t="s">
        <v>563</v>
      </c>
      <c r="F1537" s="59" t="s">
        <v>552</v>
      </c>
      <c r="G1537" s="56" t="s">
        <v>94</v>
      </c>
      <c r="H1537" s="60">
        <v>30</v>
      </c>
      <c r="I1537" s="61">
        <v>26000</v>
      </c>
      <c r="J1537" s="61">
        <f t="shared" si="28"/>
        <v>780000</v>
      </c>
      <c r="K1537" s="55" t="s">
        <v>66</v>
      </c>
    </row>
    <row r="1538" spans="2:11" ht="16.5">
      <c r="B1538" s="63" t="s">
        <v>1018</v>
      </c>
      <c r="C1538" s="58">
        <v>20402</v>
      </c>
      <c r="D1538" s="62" t="s">
        <v>83</v>
      </c>
      <c r="E1538" s="57" t="s">
        <v>146</v>
      </c>
      <c r="F1538" s="59" t="s">
        <v>553</v>
      </c>
      <c r="G1538" s="56" t="s">
        <v>94</v>
      </c>
      <c r="H1538" s="60">
        <v>50</v>
      </c>
      <c r="I1538" s="61">
        <v>50000</v>
      </c>
      <c r="J1538" s="61">
        <f t="shared" si="28"/>
        <v>2500000</v>
      </c>
      <c r="K1538" s="55" t="s">
        <v>66</v>
      </c>
    </row>
    <row r="1539" spans="2:11" ht="16.5">
      <c r="B1539" s="63" t="s">
        <v>1018</v>
      </c>
      <c r="C1539" s="58">
        <v>20402</v>
      </c>
      <c r="D1539" s="62" t="s">
        <v>83</v>
      </c>
      <c r="E1539" s="57" t="s">
        <v>564</v>
      </c>
      <c r="F1539" s="59" t="s">
        <v>554</v>
      </c>
      <c r="G1539" s="56" t="s">
        <v>94</v>
      </c>
      <c r="H1539" s="60">
        <v>10</v>
      </c>
      <c r="I1539" s="61">
        <v>41000</v>
      </c>
      <c r="J1539" s="61">
        <f t="shared" si="28"/>
        <v>410000</v>
      </c>
      <c r="K1539" s="55" t="s">
        <v>66</v>
      </c>
    </row>
    <row r="1540" spans="2:11" ht="16.5">
      <c r="B1540" s="63" t="s">
        <v>1018</v>
      </c>
      <c r="C1540" s="58">
        <v>20402</v>
      </c>
      <c r="D1540" s="62" t="s">
        <v>83</v>
      </c>
      <c r="E1540" s="57" t="s">
        <v>564</v>
      </c>
      <c r="F1540" s="59" t="s">
        <v>555</v>
      </c>
      <c r="G1540" s="56" t="s">
        <v>94</v>
      </c>
      <c r="H1540" s="60">
        <v>10</v>
      </c>
      <c r="I1540" s="61">
        <v>60000</v>
      </c>
      <c r="J1540" s="61">
        <f t="shared" si="28"/>
        <v>600000</v>
      </c>
      <c r="K1540" s="55" t="s">
        <v>66</v>
      </c>
    </row>
    <row r="1541" spans="2:11" ht="16.5">
      <c r="B1541" s="63" t="s">
        <v>1018</v>
      </c>
      <c r="C1541" s="58">
        <v>20402</v>
      </c>
      <c r="D1541" s="62" t="s">
        <v>74</v>
      </c>
      <c r="E1541" s="57" t="s">
        <v>76</v>
      </c>
      <c r="F1541" s="59" t="s">
        <v>556</v>
      </c>
      <c r="G1541" s="56" t="s">
        <v>94</v>
      </c>
      <c r="H1541" s="60">
        <v>1</v>
      </c>
      <c r="I1541" s="61">
        <v>83000000</v>
      </c>
      <c r="J1541" s="61">
        <f t="shared" si="28"/>
        <v>83000000</v>
      </c>
      <c r="K1541" s="55" t="s">
        <v>66</v>
      </c>
    </row>
    <row r="1542" spans="2:11" ht="51">
      <c r="B1542" s="63" t="s">
        <v>1124</v>
      </c>
      <c r="C1542" s="58">
        <v>20402</v>
      </c>
      <c r="D1542" s="62" t="s">
        <v>73</v>
      </c>
      <c r="E1542" s="57" t="s">
        <v>234</v>
      </c>
      <c r="F1542" s="59" t="s">
        <v>888</v>
      </c>
      <c r="G1542" s="56" t="s">
        <v>507</v>
      </c>
      <c r="H1542" s="60">
        <v>1800</v>
      </c>
      <c r="I1542" s="61">
        <v>650</v>
      </c>
      <c r="J1542" s="61">
        <v>1170000</v>
      </c>
      <c r="K1542" s="55" t="s">
        <v>66</v>
      </c>
    </row>
    <row r="1543" spans="2:11" ht="63.75">
      <c r="B1543" s="63" t="s">
        <v>1124</v>
      </c>
      <c r="C1543" s="58">
        <v>20402</v>
      </c>
      <c r="D1543" s="62" t="s">
        <v>73</v>
      </c>
      <c r="E1543" s="57" t="s">
        <v>234</v>
      </c>
      <c r="F1543" s="59" t="s">
        <v>889</v>
      </c>
      <c r="G1543" s="56" t="s">
        <v>507</v>
      </c>
      <c r="H1543" s="60">
        <v>1800</v>
      </c>
      <c r="I1543" s="61">
        <v>899.75</v>
      </c>
      <c r="J1543" s="61">
        <v>1619550</v>
      </c>
      <c r="K1543" s="55" t="s">
        <v>66</v>
      </c>
    </row>
    <row r="1544" spans="2:11" ht="51">
      <c r="B1544" s="63" t="s">
        <v>1124</v>
      </c>
      <c r="C1544" s="58">
        <v>20402</v>
      </c>
      <c r="D1544" s="62" t="s">
        <v>72</v>
      </c>
      <c r="E1544" s="57" t="s">
        <v>890</v>
      </c>
      <c r="F1544" s="59" t="s">
        <v>891</v>
      </c>
      <c r="G1544" s="56" t="s">
        <v>507</v>
      </c>
      <c r="H1544" s="60">
        <v>20</v>
      </c>
      <c r="I1544" s="61">
        <f>3600*540.58</f>
        <v>1946088.0000000002</v>
      </c>
      <c r="J1544" s="61">
        <v>38921760.00000001</v>
      </c>
      <c r="K1544" s="55" t="s">
        <v>66</v>
      </c>
    </row>
    <row r="1545" spans="2:11" ht="25.5">
      <c r="B1545" s="63" t="s">
        <v>1075</v>
      </c>
      <c r="C1545" s="58">
        <v>29901</v>
      </c>
      <c r="D1545" s="62" t="s">
        <v>83</v>
      </c>
      <c r="E1545" s="57" t="s">
        <v>583</v>
      </c>
      <c r="F1545" s="59" t="s">
        <v>584</v>
      </c>
      <c r="G1545" s="56" t="s">
        <v>566</v>
      </c>
      <c r="H1545" s="60">
        <v>150</v>
      </c>
      <c r="I1545" s="61">
        <v>405</v>
      </c>
      <c r="J1545" s="61">
        <f aca="true" t="shared" si="29" ref="J1545:J1576">SUM(H1545*I1545)</f>
        <v>60750</v>
      </c>
      <c r="K1545" s="55" t="s">
        <v>66</v>
      </c>
    </row>
    <row r="1546" spans="2:11" ht="16.5">
      <c r="B1546" s="63" t="s">
        <v>1075</v>
      </c>
      <c r="C1546" s="58">
        <v>29901</v>
      </c>
      <c r="D1546" s="62" t="s">
        <v>78</v>
      </c>
      <c r="E1546" s="57" t="s">
        <v>76</v>
      </c>
      <c r="F1546" s="59" t="s">
        <v>585</v>
      </c>
      <c r="G1546" s="56" t="s">
        <v>586</v>
      </c>
      <c r="H1546" s="60">
        <v>700</v>
      </c>
      <c r="I1546" s="61">
        <v>466</v>
      </c>
      <c r="J1546" s="61">
        <f t="shared" si="29"/>
        <v>326200</v>
      </c>
      <c r="K1546" s="55" t="s">
        <v>66</v>
      </c>
    </row>
    <row r="1547" spans="2:11" ht="16.5">
      <c r="B1547" s="63" t="s">
        <v>1075</v>
      </c>
      <c r="C1547" s="58">
        <v>29901</v>
      </c>
      <c r="D1547" s="62" t="s">
        <v>90</v>
      </c>
      <c r="E1547" s="57" t="s">
        <v>587</v>
      </c>
      <c r="F1547" s="59" t="s">
        <v>1071</v>
      </c>
      <c r="G1547" s="56" t="s">
        <v>160</v>
      </c>
      <c r="H1547" s="60">
        <v>900</v>
      </c>
      <c r="I1547" s="61">
        <v>1985</v>
      </c>
      <c r="J1547" s="61">
        <f t="shared" si="29"/>
        <v>1786500</v>
      </c>
      <c r="K1547" s="55" t="s">
        <v>66</v>
      </c>
    </row>
    <row r="1548" spans="2:11" ht="16.5">
      <c r="B1548" s="63" t="s">
        <v>1075</v>
      </c>
      <c r="C1548" s="58">
        <v>29901</v>
      </c>
      <c r="D1548" s="62" t="s">
        <v>90</v>
      </c>
      <c r="E1548" s="57" t="s">
        <v>588</v>
      </c>
      <c r="F1548" s="59" t="s">
        <v>1072</v>
      </c>
      <c r="G1548" s="56" t="s">
        <v>160</v>
      </c>
      <c r="H1548" s="60">
        <v>900</v>
      </c>
      <c r="I1548" s="61">
        <v>1985</v>
      </c>
      <c r="J1548" s="61">
        <f t="shared" si="29"/>
        <v>1786500</v>
      </c>
      <c r="K1548" s="55" t="s">
        <v>66</v>
      </c>
    </row>
    <row r="1549" spans="2:11" ht="16.5">
      <c r="B1549" s="63" t="s">
        <v>1075</v>
      </c>
      <c r="C1549" s="58">
        <v>29901</v>
      </c>
      <c r="D1549" s="62" t="s">
        <v>90</v>
      </c>
      <c r="E1549" s="57" t="s">
        <v>279</v>
      </c>
      <c r="F1549" s="59" t="s">
        <v>1073</v>
      </c>
      <c r="G1549" s="56" t="s">
        <v>160</v>
      </c>
      <c r="H1549" s="60">
        <v>900</v>
      </c>
      <c r="I1549" s="61">
        <v>1985</v>
      </c>
      <c r="J1549" s="61">
        <f t="shared" si="29"/>
        <v>1786500</v>
      </c>
      <c r="K1549" s="55" t="s">
        <v>66</v>
      </c>
    </row>
    <row r="1550" spans="2:11" ht="25.5">
      <c r="B1550" s="63" t="s">
        <v>1075</v>
      </c>
      <c r="C1550" s="58">
        <v>29901</v>
      </c>
      <c r="D1550" s="62" t="s">
        <v>126</v>
      </c>
      <c r="E1550" s="57" t="s">
        <v>833</v>
      </c>
      <c r="F1550" s="59" t="s">
        <v>834</v>
      </c>
      <c r="G1550" s="56" t="s">
        <v>566</v>
      </c>
      <c r="H1550" s="60">
        <v>200</v>
      </c>
      <c r="I1550" s="61">
        <v>300</v>
      </c>
      <c r="J1550" s="61">
        <f t="shared" si="29"/>
        <v>60000</v>
      </c>
      <c r="K1550" s="55" t="s">
        <v>66</v>
      </c>
    </row>
    <row r="1551" spans="2:11" ht="16.5">
      <c r="B1551" s="63" t="s">
        <v>1075</v>
      </c>
      <c r="C1551" s="58">
        <v>29901</v>
      </c>
      <c r="D1551" s="62" t="s">
        <v>96</v>
      </c>
      <c r="E1551" s="57" t="s">
        <v>589</v>
      </c>
      <c r="F1551" s="59" t="s">
        <v>590</v>
      </c>
      <c r="G1551" s="56" t="s">
        <v>160</v>
      </c>
      <c r="H1551" s="60">
        <v>900</v>
      </c>
      <c r="I1551" s="61">
        <v>445</v>
      </c>
      <c r="J1551" s="61">
        <f t="shared" si="29"/>
        <v>400500</v>
      </c>
      <c r="K1551" s="55" t="s">
        <v>66</v>
      </c>
    </row>
    <row r="1552" spans="2:11" ht="25.5">
      <c r="B1552" s="63" t="s">
        <v>1075</v>
      </c>
      <c r="C1552" s="58">
        <v>29901</v>
      </c>
      <c r="D1552" s="62" t="s">
        <v>104</v>
      </c>
      <c r="E1552" s="57" t="s">
        <v>101</v>
      </c>
      <c r="F1552" s="59" t="s">
        <v>591</v>
      </c>
      <c r="G1552" s="56" t="s">
        <v>566</v>
      </c>
      <c r="H1552" s="60">
        <v>400</v>
      </c>
      <c r="I1552" s="61">
        <v>1457</v>
      </c>
      <c r="J1552" s="61">
        <f t="shared" si="29"/>
        <v>582800</v>
      </c>
      <c r="K1552" s="55" t="s">
        <v>66</v>
      </c>
    </row>
    <row r="1553" spans="2:11" ht="38.25">
      <c r="B1553" s="63" t="s">
        <v>1075</v>
      </c>
      <c r="C1553" s="58">
        <v>29901</v>
      </c>
      <c r="D1553" s="62" t="s">
        <v>104</v>
      </c>
      <c r="E1553" s="57" t="s">
        <v>105</v>
      </c>
      <c r="F1553" s="59" t="s">
        <v>592</v>
      </c>
      <c r="G1553" s="56" t="s">
        <v>566</v>
      </c>
      <c r="H1553" s="60">
        <v>800</v>
      </c>
      <c r="I1553" s="61">
        <v>707</v>
      </c>
      <c r="J1553" s="61">
        <f t="shared" si="29"/>
        <v>565600</v>
      </c>
      <c r="K1553" s="55" t="s">
        <v>66</v>
      </c>
    </row>
    <row r="1554" spans="2:11" ht="25.5">
      <c r="B1554" s="63" t="s">
        <v>1075</v>
      </c>
      <c r="C1554" s="58">
        <v>29901</v>
      </c>
      <c r="D1554" s="62" t="s">
        <v>104</v>
      </c>
      <c r="E1554" s="57" t="s">
        <v>113</v>
      </c>
      <c r="F1554" s="59" t="s">
        <v>593</v>
      </c>
      <c r="G1554" s="56" t="s">
        <v>566</v>
      </c>
      <c r="H1554" s="60">
        <v>800</v>
      </c>
      <c r="I1554" s="61">
        <v>700</v>
      </c>
      <c r="J1554" s="61">
        <f t="shared" si="29"/>
        <v>560000</v>
      </c>
      <c r="K1554" s="55" t="s">
        <v>66</v>
      </c>
    </row>
    <row r="1555" spans="2:11" ht="38.25">
      <c r="B1555" s="63" t="s">
        <v>1075</v>
      </c>
      <c r="C1555" s="58">
        <v>29901</v>
      </c>
      <c r="D1555" s="62" t="s">
        <v>104</v>
      </c>
      <c r="E1555" s="57" t="s">
        <v>92</v>
      </c>
      <c r="F1555" s="59" t="s">
        <v>594</v>
      </c>
      <c r="G1555" s="56" t="s">
        <v>566</v>
      </c>
      <c r="H1555" s="60">
        <v>700</v>
      </c>
      <c r="I1555" s="61">
        <v>605</v>
      </c>
      <c r="J1555" s="61">
        <f t="shared" si="29"/>
        <v>423500</v>
      </c>
      <c r="K1555" s="55" t="s">
        <v>66</v>
      </c>
    </row>
    <row r="1556" spans="2:11" ht="25.5">
      <c r="B1556" s="63" t="s">
        <v>1075</v>
      </c>
      <c r="C1556" s="58">
        <v>29901</v>
      </c>
      <c r="D1556" s="62" t="s">
        <v>104</v>
      </c>
      <c r="E1556" s="57" t="s">
        <v>595</v>
      </c>
      <c r="F1556" s="59" t="s">
        <v>596</v>
      </c>
      <c r="G1556" s="56" t="s">
        <v>566</v>
      </c>
      <c r="H1556" s="60">
        <v>250</v>
      </c>
      <c r="I1556" s="61">
        <v>865</v>
      </c>
      <c r="J1556" s="61">
        <f t="shared" si="29"/>
        <v>216250</v>
      </c>
      <c r="K1556" s="55" t="s">
        <v>66</v>
      </c>
    </row>
    <row r="1557" spans="2:11" ht="16.5">
      <c r="B1557" s="63" t="s">
        <v>1075</v>
      </c>
      <c r="C1557" s="58">
        <v>29901</v>
      </c>
      <c r="D1557" s="62" t="s">
        <v>73</v>
      </c>
      <c r="E1557" s="57" t="s">
        <v>597</v>
      </c>
      <c r="F1557" s="59" t="s">
        <v>598</v>
      </c>
      <c r="G1557" s="56" t="s">
        <v>160</v>
      </c>
      <c r="H1557" s="60">
        <v>900</v>
      </c>
      <c r="I1557" s="61">
        <v>140</v>
      </c>
      <c r="J1557" s="61">
        <f t="shared" si="29"/>
        <v>126000</v>
      </c>
      <c r="K1557" s="55" t="s">
        <v>66</v>
      </c>
    </row>
    <row r="1558" spans="2:11" ht="25.5">
      <c r="B1558" s="63" t="s">
        <v>1075</v>
      </c>
      <c r="C1558" s="58">
        <v>29901</v>
      </c>
      <c r="D1558" s="62" t="s">
        <v>74</v>
      </c>
      <c r="E1558" s="57" t="s">
        <v>599</v>
      </c>
      <c r="F1558" s="59" t="s">
        <v>600</v>
      </c>
      <c r="G1558" s="56" t="s">
        <v>566</v>
      </c>
      <c r="H1558" s="60">
        <v>750</v>
      </c>
      <c r="I1558" s="61">
        <v>242</v>
      </c>
      <c r="J1558" s="61">
        <f t="shared" si="29"/>
        <v>181500</v>
      </c>
      <c r="K1558" s="55" t="s">
        <v>66</v>
      </c>
    </row>
    <row r="1559" spans="2:11" ht="25.5">
      <c r="B1559" s="63" t="s">
        <v>1075</v>
      </c>
      <c r="C1559" s="58">
        <v>29901</v>
      </c>
      <c r="D1559" s="62" t="s">
        <v>103</v>
      </c>
      <c r="E1559" s="57" t="s">
        <v>109</v>
      </c>
      <c r="F1559" s="59" t="s">
        <v>601</v>
      </c>
      <c r="G1559" s="56" t="s">
        <v>566</v>
      </c>
      <c r="H1559" s="60">
        <v>100</v>
      </c>
      <c r="I1559" s="61">
        <v>1182</v>
      </c>
      <c r="J1559" s="61">
        <f t="shared" si="29"/>
        <v>118200</v>
      </c>
      <c r="K1559" s="55" t="s">
        <v>66</v>
      </c>
    </row>
    <row r="1560" spans="2:11" ht="16.5">
      <c r="B1560" s="63" t="s">
        <v>1075</v>
      </c>
      <c r="C1560" s="58">
        <v>29901</v>
      </c>
      <c r="D1560" s="62" t="s">
        <v>103</v>
      </c>
      <c r="E1560" s="57" t="s">
        <v>602</v>
      </c>
      <c r="F1560" s="59" t="s">
        <v>603</v>
      </c>
      <c r="G1560" s="56" t="s">
        <v>566</v>
      </c>
      <c r="H1560" s="60">
        <v>12</v>
      </c>
      <c r="I1560" s="61">
        <v>2360</v>
      </c>
      <c r="J1560" s="61">
        <f t="shared" si="29"/>
        <v>28320</v>
      </c>
      <c r="K1560" s="55" t="s">
        <v>66</v>
      </c>
    </row>
    <row r="1561" spans="2:11" ht="16.5">
      <c r="B1561" s="63" t="s">
        <v>1075</v>
      </c>
      <c r="C1561" s="58">
        <v>29901</v>
      </c>
      <c r="D1561" s="62" t="s">
        <v>119</v>
      </c>
      <c r="E1561" s="57" t="s">
        <v>82</v>
      </c>
      <c r="F1561" s="59" t="s">
        <v>604</v>
      </c>
      <c r="G1561" s="56" t="s">
        <v>566</v>
      </c>
      <c r="H1561" s="60">
        <v>30</v>
      </c>
      <c r="I1561" s="61">
        <v>11000</v>
      </c>
      <c r="J1561" s="61">
        <f t="shared" si="29"/>
        <v>330000</v>
      </c>
      <c r="K1561" s="55" t="s">
        <v>66</v>
      </c>
    </row>
    <row r="1562" spans="2:11" ht="16.5">
      <c r="B1562" s="63" t="s">
        <v>1075</v>
      </c>
      <c r="C1562" s="58">
        <v>29901</v>
      </c>
      <c r="D1562" s="62" t="s">
        <v>111</v>
      </c>
      <c r="E1562" s="57" t="s">
        <v>76</v>
      </c>
      <c r="F1562" s="59" t="s">
        <v>605</v>
      </c>
      <c r="G1562" s="56" t="s">
        <v>566</v>
      </c>
      <c r="H1562" s="60">
        <v>3000</v>
      </c>
      <c r="I1562" s="61">
        <v>784</v>
      </c>
      <c r="J1562" s="61">
        <f t="shared" si="29"/>
        <v>2352000</v>
      </c>
      <c r="K1562" s="55" t="s">
        <v>66</v>
      </c>
    </row>
    <row r="1563" spans="2:11" ht="16.5">
      <c r="B1563" s="63" t="s">
        <v>1075</v>
      </c>
      <c r="C1563" s="58">
        <v>29901</v>
      </c>
      <c r="D1563" s="62" t="s">
        <v>153</v>
      </c>
      <c r="E1563" s="57" t="s">
        <v>329</v>
      </c>
      <c r="F1563" s="59" t="s">
        <v>606</v>
      </c>
      <c r="G1563" s="56" t="s">
        <v>566</v>
      </c>
      <c r="H1563" s="60">
        <v>120</v>
      </c>
      <c r="I1563" s="61">
        <v>1920</v>
      </c>
      <c r="J1563" s="61">
        <f t="shared" si="29"/>
        <v>230400</v>
      </c>
      <c r="K1563" s="55" t="s">
        <v>66</v>
      </c>
    </row>
    <row r="1564" spans="2:11" ht="25.5">
      <c r="B1564" s="63" t="s">
        <v>1075</v>
      </c>
      <c r="C1564" s="58">
        <v>29901</v>
      </c>
      <c r="D1564" s="62" t="s">
        <v>153</v>
      </c>
      <c r="E1564" s="57" t="s">
        <v>607</v>
      </c>
      <c r="F1564" s="59" t="s">
        <v>608</v>
      </c>
      <c r="G1564" s="56" t="s">
        <v>566</v>
      </c>
      <c r="H1564" s="60">
        <v>1500</v>
      </c>
      <c r="I1564" s="61">
        <v>325</v>
      </c>
      <c r="J1564" s="61">
        <f t="shared" si="29"/>
        <v>487500</v>
      </c>
      <c r="K1564" s="55" t="s">
        <v>66</v>
      </c>
    </row>
    <row r="1565" spans="2:11" ht="16.5">
      <c r="B1565" s="63" t="s">
        <v>1075</v>
      </c>
      <c r="C1565" s="58">
        <v>29901</v>
      </c>
      <c r="D1565" s="62" t="s">
        <v>71</v>
      </c>
      <c r="E1565" s="57" t="s">
        <v>108</v>
      </c>
      <c r="F1565" s="59" t="s">
        <v>609</v>
      </c>
      <c r="G1565" s="56" t="s">
        <v>566</v>
      </c>
      <c r="H1565" s="60">
        <v>100</v>
      </c>
      <c r="I1565" s="61">
        <v>1250</v>
      </c>
      <c r="J1565" s="61">
        <f t="shared" si="29"/>
        <v>125000</v>
      </c>
      <c r="K1565" s="55" t="s">
        <v>66</v>
      </c>
    </row>
    <row r="1566" spans="2:11" ht="16.5">
      <c r="B1566" s="63" t="s">
        <v>1075</v>
      </c>
      <c r="C1566" s="58">
        <v>29901</v>
      </c>
      <c r="D1566" s="62" t="s">
        <v>71</v>
      </c>
      <c r="E1566" s="57" t="s">
        <v>610</v>
      </c>
      <c r="F1566" s="59" t="s">
        <v>611</v>
      </c>
      <c r="G1566" s="56" t="s">
        <v>566</v>
      </c>
      <c r="H1566" s="60">
        <v>100</v>
      </c>
      <c r="I1566" s="61">
        <v>1250</v>
      </c>
      <c r="J1566" s="61">
        <f t="shared" si="29"/>
        <v>125000</v>
      </c>
      <c r="K1566" s="55" t="s">
        <v>66</v>
      </c>
    </row>
    <row r="1567" spans="2:11" ht="16.5">
      <c r="B1567" s="63" t="s">
        <v>1075</v>
      </c>
      <c r="C1567" s="58">
        <v>29901</v>
      </c>
      <c r="D1567" s="62" t="s">
        <v>118</v>
      </c>
      <c r="E1567" s="57" t="s">
        <v>612</v>
      </c>
      <c r="F1567" s="59" t="s">
        <v>613</v>
      </c>
      <c r="G1567" s="56" t="s">
        <v>614</v>
      </c>
      <c r="H1567" s="60">
        <v>100</v>
      </c>
      <c r="I1567" s="61">
        <v>3550</v>
      </c>
      <c r="J1567" s="61">
        <f t="shared" si="29"/>
        <v>355000</v>
      </c>
      <c r="K1567" s="55" t="s">
        <v>66</v>
      </c>
    </row>
    <row r="1568" spans="2:11" ht="16.5">
      <c r="B1568" s="63" t="s">
        <v>1075</v>
      </c>
      <c r="C1568" s="58">
        <v>29901</v>
      </c>
      <c r="D1568" s="62" t="s">
        <v>118</v>
      </c>
      <c r="E1568" s="57" t="s">
        <v>615</v>
      </c>
      <c r="F1568" s="59" t="s">
        <v>616</v>
      </c>
      <c r="G1568" s="56" t="s">
        <v>614</v>
      </c>
      <c r="H1568" s="60">
        <v>100</v>
      </c>
      <c r="I1568" s="61">
        <v>3550</v>
      </c>
      <c r="J1568" s="61">
        <f t="shared" si="29"/>
        <v>355000</v>
      </c>
      <c r="K1568" s="55" t="s">
        <v>66</v>
      </c>
    </row>
    <row r="1569" spans="2:11" ht="16.5">
      <c r="B1569" s="63" t="s">
        <v>1075</v>
      </c>
      <c r="C1569" s="58">
        <v>29901</v>
      </c>
      <c r="D1569" s="62" t="s">
        <v>125</v>
      </c>
      <c r="E1569" s="57" t="s">
        <v>76</v>
      </c>
      <c r="F1569" s="59" t="s">
        <v>617</v>
      </c>
      <c r="G1569" s="56" t="s">
        <v>566</v>
      </c>
      <c r="H1569" s="60">
        <v>4000</v>
      </c>
      <c r="I1569" s="61">
        <v>400</v>
      </c>
      <c r="J1569" s="61">
        <f t="shared" si="29"/>
        <v>1600000</v>
      </c>
      <c r="K1569" s="55" t="s">
        <v>66</v>
      </c>
    </row>
    <row r="1570" spans="2:11" ht="16.5">
      <c r="B1570" s="63" t="s">
        <v>1075</v>
      </c>
      <c r="C1570" s="58">
        <v>29901</v>
      </c>
      <c r="D1570" s="62" t="s">
        <v>100</v>
      </c>
      <c r="E1570" s="57" t="s">
        <v>76</v>
      </c>
      <c r="F1570" s="59" t="s">
        <v>618</v>
      </c>
      <c r="G1570" s="56" t="s">
        <v>566</v>
      </c>
      <c r="H1570" s="60">
        <v>150</v>
      </c>
      <c r="I1570" s="61">
        <v>2546</v>
      </c>
      <c r="J1570" s="61">
        <f t="shared" si="29"/>
        <v>381900</v>
      </c>
      <c r="K1570" s="55" t="s">
        <v>66</v>
      </c>
    </row>
    <row r="1571" spans="2:11" ht="25.5">
      <c r="B1571" s="63" t="s">
        <v>1075</v>
      </c>
      <c r="C1571" s="58">
        <v>29901</v>
      </c>
      <c r="D1571" s="62" t="s">
        <v>133</v>
      </c>
      <c r="E1571" s="57" t="s">
        <v>77</v>
      </c>
      <c r="F1571" s="59" t="s">
        <v>619</v>
      </c>
      <c r="G1571" s="56" t="s">
        <v>160</v>
      </c>
      <c r="H1571" s="60">
        <v>800</v>
      </c>
      <c r="I1571" s="61">
        <v>1625</v>
      </c>
      <c r="J1571" s="61">
        <f t="shared" si="29"/>
        <v>1300000</v>
      </c>
      <c r="K1571" s="55" t="s">
        <v>66</v>
      </c>
    </row>
    <row r="1572" spans="2:11" ht="38.25">
      <c r="B1572" s="63" t="s">
        <v>1075</v>
      </c>
      <c r="C1572" s="58">
        <v>29901</v>
      </c>
      <c r="D1572" s="62" t="s">
        <v>133</v>
      </c>
      <c r="E1572" s="57" t="s">
        <v>117</v>
      </c>
      <c r="F1572" s="59" t="s">
        <v>620</v>
      </c>
      <c r="G1572" s="56" t="s">
        <v>160</v>
      </c>
      <c r="H1572" s="60">
        <v>800</v>
      </c>
      <c r="I1572" s="61">
        <v>1675</v>
      </c>
      <c r="J1572" s="61">
        <f t="shared" si="29"/>
        <v>1340000</v>
      </c>
      <c r="K1572" s="55" t="s">
        <v>66</v>
      </c>
    </row>
    <row r="1573" spans="2:11" ht="25.5">
      <c r="B1573" s="63" t="s">
        <v>1075</v>
      </c>
      <c r="C1573" s="58">
        <v>29901</v>
      </c>
      <c r="D1573" s="62" t="s">
        <v>133</v>
      </c>
      <c r="E1573" s="57" t="s">
        <v>621</v>
      </c>
      <c r="F1573" s="59" t="s">
        <v>622</v>
      </c>
      <c r="G1573" s="56" t="s">
        <v>160</v>
      </c>
      <c r="H1573" s="60">
        <v>300</v>
      </c>
      <c r="I1573" s="61">
        <v>1927</v>
      </c>
      <c r="J1573" s="61">
        <f t="shared" si="29"/>
        <v>578100</v>
      </c>
      <c r="K1573" s="55" t="s">
        <v>66</v>
      </c>
    </row>
    <row r="1574" spans="2:11" ht="25.5">
      <c r="B1574" s="63" t="s">
        <v>1075</v>
      </c>
      <c r="C1574" s="58">
        <v>29901</v>
      </c>
      <c r="D1574" s="62" t="s">
        <v>133</v>
      </c>
      <c r="E1574" s="57" t="s">
        <v>623</v>
      </c>
      <c r="F1574" s="59" t="s">
        <v>624</v>
      </c>
      <c r="G1574" s="56" t="s">
        <v>160</v>
      </c>
      <c r="H1574" s="60">
        <v>300</v>
      </c>
      <c r="I1574" s="61">
        <v>1927</v>
      </c>
      <c r="J1574" s="61">
        <f t="shared" si="29"/>
        <v>578100</v>
      </c>
      <c r="K1574" s="55" t="s">
        <v>66</v>
      </c>
    </row>
    <row r="1575" spans="2:11" ht="25.5">
      <c r="B1575" s="63" t="s">
        <v>1075</v>
      </c>
      <c r="C1575" s="58">
        <v>29901</v>
      </c>
      <c r="D1575" s="62" t="s">
        <v>133</v>
      </c>
      <c r="E1575" s="57" t="s">
        <v>625</v>
      </c>
      <c r="F1575" s="59" t="s">
        <v>626</v>
      </c>
      <c r="G1575" s="56" t="s">
        <v>160</v>
      </c>
      <c r="H1575" s="60">
        <v>300</v>
      </c>
      <c r="I1575" s="61">
        <v>1660</v>
      </c>
      <c r="J1575" s="61">
        <f t="shared" si="29"/>
        <v>498000</v>
      </c>
      <c r="K1575" s="55" t="s">
        <v>66</v>
      </c>
    </row>
    <row r="1576" spans="2:11" ht="25.5">
      <c r="B1576" s="63" t="s">
        <v>1075</v>
      </c>
      <c r="C1576" s="58">
        <v>29901</v>
      </c>
      <c r="D1576" s="62" t="s">
        <v>133</v>
      </c>
      <c r="E1576" s="57" t="s">
        <v>627</v>
      </c>
      <c r="F1576" s="59" t="s">
        <v>628</v>
      </c>
      <c r="G1576" s="56" t="s">
        <v>160</v>
      </c>
      <c r="H1576" s="60">
        <v>300</v>
      </c>
      <c r="I1576" s="61">
        <v>2424</v>
      </c>
      <c r="J1576" s="61">
        <f t="shared" si="29"/>
        <v>727200</v>
      </c>
      <c r="K1576" s="55" t="s">
        <v>66</v>
      </c>
    </row>
    <row r="1577" spans="2:11" ht="25.5">
      <c r="B1577" s="63" t="s">
        <v>1075</v>
      </c>
      <c r="C1577" s="58">
        <v>29901</v>
      </c>
      <c r="D1577" s="62" t="s">
        <v>133</v>
      </c>
      <c r="E1577" s="57" t="s">
        <v>629</v>
      </c>
      <c r="F1577" s="59" t="s">
        <v>630</v>
      </c>
      <c r="G1577" s="56" t="s">
        <v>160</v>
      </c>
      <c r="H1577" s="60">
        <v>300</v>
      </c>
      <c r="I1577" s="61">
        <v>1393</v>
      </c>
      <c r="J1577" s="61">
        <f aca="true" t="shared" si="30" ref="J1577:J1607">SUM(H1577*I1577)</f>
        <v>417900</v>
      </c>
      <c r="K1577" s="55" t="s">
        <v>66</v>
      </c>
    </row>
    <row r="1578" spans="2:11" ht="25.5">
      <c r="B1578" s="63" t="s">
        <v>1075</v>
      </c>
      <c r="C1578" s="58">
        <v>29901</v>
      </c>
      <c r="D1578" s="62" t="s">
        <v>133</v>
      </c>
      <c r="E1578" s="57" t="s">
        <v>631</v>
      </c>
      <c r="F1578" s="59" t="s">
        <v>632</v>
      </c>
      <c r="G1578" s="56" t="s">
        <v>160</v>
      </c>
      <c r="H1578" s="60">
        <v>200</v>
      </c>
      <c r="I1578" s="61">
        <v>2424</v>
      </c>
      <c r="J1578" s="61">
        <f t="shared" si="30"/>
        <v>484800</v>
      </c>
      <c r="K1578" s="55" t="s">
        <v>66</v>
      </c>
    </row>
    <row r="1579" spans="2:11" ht="25.5">
      <c r="B1579" s="63" t="s">
        <v>1075</v>
      </c>
      <c r="C1579" s="58">
        <v>29901</v>
      </c>
      <c r="D1579" s="62" t="s">
        <v>84</v>
      </c>
      <c r="E1579" s="57" t="s">
        <v>106</v>
      </c>
      <c r="F1579" s="59" t="s">
        <v>633</v>
      </c>
      <c r="G1579" s="56" t="s">
        <v>566</v>
      </c>
      <c r="H1579" s="60">
        <v>50</v>
      </c>
      <c r="I1579" s="61">
        <v>6270</v>
      </c>
      <c r="J1579" s="61">
        <f t="shared" si="30"/>
        <v>313500</v>
      </c>
      <c r="K1579" s="55" t="s">
        <v>66</v>
      </c>
    </row>
    <row r="1580" spans="2:11" ht="25.5">
      <c r="B1580" s="63" t="s">
        <v>1075</v>
      </c>
      <c r="C1580" s="58">
        <v>29901</v>
      </c>
      <c r="D1580" s="62" t="s">
        <v>162</v>
      </c>
      <c r="E1580" s="57" t="s">
        <v>79</v>
      </c>
      <c r="F1580" s="59" t="s">
        <v>634</v>
      </c>
      <c r="G1580" s="56" t="s">
        <v>566</v>
      </c>
      <c r="H1580" s="60">
        <v>100</v>
      </c>
      <c r="I1580" s="61">
        <v>7344</v>
      </c>
      <c r="J1580" s="61">
        <f t="shared" si="30"/>
        <v>734400</v>
      </c>
      <c r="K1580" s="55" t="s">
        <v>66</v>
      </c>
    </row>
    <row r="1581" spans="2:11" ht="16.5">
      <c r="B1581" s="63" t="s">
        <v>1075</v>
      </c>
      <c r="C1581" s="58">
        <v>29901</v>
      </c>
      <c r="D1581" s="62" t="s">
        <v>75</v>
      </c>
      <c r="E1581" s="57" t="s">
        <v>76</v>
      </c>
      <c r="F1581" s="59" t="s">
        <v>635</v>
      </c>
      <c r="G1581" s="56" t="s">
        <v>566</v>
      </c>
      <c r="H1581" s="60">
        <v>150</v>
      </c>
      <c r="I1581" s="61">
        <v>19774</v>
      </c>
      <c r="J1581" s="61">
        <f t="shared" si="30"/>
        <v>2966100</v>
      </c>
      <c r="K1581" s="55" t="s">
        <v>66</v>
      </c>
    </row>
    <row r="1582" spans="2:11" ht="25.5">
      <c r="B1582" s="63" t="s">
        <v>1075</v>
      </c>
      <c r="C1582" s="58">
        <v>29901</v>
      </c>
      <c r="D1582" s="62" t="s">
        <v>75</v>
      </c>
      <c r="E1582" s="57" t="s">
        <v>636</v>
      </c>
      <c r="F1582" s="59" t="s">
        <v>637</v>
      </c>
      <c r="G1582" s="56" t="s">
        <v>566</v>
      </c>
      <c r="H1582" s="60">
        <v>20</v>
      </c>
      <c r="I1582" s="61">
        <v>18352</v>
      </c>
      <c r="J1582" s="61">
        <f t="shared" si="30"/>
        <v>367040</v>
      </c>
      <c r="K1582" s="55" t="s">
        <v>66</v>
      </c>
    </row>
    <row r="1583" spans="2:11" ht="16.5">
      <c r="B1583" s="63" t="s">
        <v>1075</v>
      </c>
      <c r="C1583" s="58">
        <v>29901</v>
      </c>
      <c r="D1583" s="62" t="s">
        <v>638</v>
      </c>
      <c r="E1583" s="57" t="s">
        <v>80</v>
      </c>
      <c r="F1583" s="59" t="s">
        <v>639</v>
      </c>
      <c r="G1583" s="56" t="s">
        <v>566</v>
      </c>
      <c r="H1583" s="60">
        <v>150</v>
      </c>
      <c r="I1583" s="61">
        <v>15000</v>
      </c>
      <c r="J1583" s="61">
        <f t="shared" si="30"/>
        <v>2250000</v>
      </c>
      <c r="K1583" s="55" t="s">
        <v>66</v>
      </c>
    </row>
    <row r="1584" spans="2:11" ht="16.5">
      <c r="B1584" s="63" t="s">
        <v>1075</v>
      </c>
      <c r="C1584" s="58">
        <v>29901</v>
      </c>
      <c r="D1584" s="62" t="s">
        <v>88</v>
      </c>
      <c r="E1584" s="57" t="s">
        <v>640</v>
      </c>
      <c r="F1584" s="59" t="s">
        <v>641</v>
      </c>
      <c r="G1584" s="56" t="s">
        <v>566</v>
      </c>
      <c r="H1584" s="60">
        <v>200</v>
      </c>
      <c r="I1584" s="61">
        <v>70</v>
      </c>
      <c r="J1584" s="61">
        <f t="shared" si="30"/>
        <v>14000</v>
      </c>
      <c r="K1584" s="55" t="s">
        <v>66</v>
      </c>
    </row>
    <row r="1585" spans="2:11" ht="25.5">
      <c r="B1585" s="63" t="s">
        <v>1075</v>
      </c>
      <c r="C1585" s="58">
        <v>29901</v>
      </c>
      <c r="D1585" s="62" t="s">
        <v>122</v>
      </c>
      <c r="E1585" s="57" t="s">
        <v>642</v>
      </c>
      <c r="F1585" s="59" t="s">
        <v>643</v>
      </c>
      <c r="G1585" s="56" t="s">
        <v>566</v>
      </c>
      <c r="H1585" s="60">
        <v>200</v>
      </c>
      <c r="I1585" s="61">
        <v>82</v>
      </c>
      <c r="J1585" s="61">
        <f t="shared" si="30"/>
        <v>16400</v>
      </c>
      <c r="K1585" s="55" t="s">
        <v>66</v>
      </c>
    </row>
    <row r="1586" spans="2:11" ht="16.5">
      <c r="B1586" s="63" t="s">
        <v>1075</v>
      </c>
      <c r="C1586" s="58">
        <v>29901</v>
      </c>
      <c r="D1586" s="62" t="s">
        <v>115</v>
      </c>
      <c r="E1586" s="57" t="s">
        <v>139</v>
      </c>
      <c r="F1586" s="59" t="s">
        <v>644</v>
      </c>
      <c r="G1586" s="56" t="s">
        <v>566</v>
      </c>
      <c r="H1586" s="60">
        <v>120</v>
      </c>
      <c r="I1586" s="61">
        <v>778</v>
      </c>
      <c r="J1586" s="61">
        <f t="shared" si="30"/>
        <v>93360</v>
      </c>
      <c r="K1586" s="55" t="s">
        <v>66</v>
      </c>
    </row>
    <row r="1587" spans="2:11" ht="16.5">
      <c r="B1587" s="63" t="s">
        <v>1075</v>
      </c>
      <c r="C1587" s="58">
        <v>29901</v>
      </c>
      <c r="D1587" s="62" t="s">
        <v>115</v>
      </c>
      <c r="E1587" s="57" t="s">
        <v>645</v>
      </c>
      <c r="F1587" s="59" t="s">
        <v>646</v>
      </c>
      <c r="G1587" s="56" t="s">
        <v>566</v>
      </c>
      <c r="H1587" s="60">
        <v>100</v>
      </c>
      <c r="I1587" s="61">
        <v>511</v>
      </c>
      <c r="J1587" s="61">
        <f t="shared" si="30"/>
        <v>51100</v>
      </c>
      <c r="K1587" s="55" t="s">
        <v>66</v>
      </c>
    </row>
    <row r="1588" spans="2:11" ht="16.5">
      <c r="B1588" s="63" t="s">
        <v>1075</v>
      </c>
      <c r="C1588" s="58">
        <v>29901</v>
      </c>
      <c r="D1588" s="62" t="s">
        <v>102</v>
      </c>
      <c r="E1588" s="57" t="s">
        <v>76</v>
      </c>
      <c r="F1588" s="59" t="s">
        <v>647</v>
      </c>
      <c r="G1588" s="56" t="s">
        <v>566</v>
      </c>
      <c r="H1588" s="60">
        <v>900</v>
      </c>
      <c r="I1588" s="61">
        <v>1600</v>
      </c>
      <c r="J1588" s="61">
        <f t="shared" si="30"/>
        <v>1440000</v>
      </c>
      <c r="K1588" s="55" t="s">
        <v>66</v>
      </c>
    </row>
    <row r="1589" spans="2:11" ht="25.5">
      <c r="B1589" s="63" t="s">
        <v>1075</v>
      </c>
      <c r="C1589" s="58">
        <v>29901</v>
      </c>
      <c r="D1589" s="62" t="s">
        <v>136</v>
      </c>
      <c r="E1589" s="57" t="s">
        <v>76</v>
      </c>
      <c r="F1589" s="59" t="s">
        <v>648</v>
      </c>
      <c r="G1589" s="56" t="s">
        <v>566</v>
      </c>
      <c r="H1589" s="60">
        <v>40</v>
      </c>
      <c r="I1589" s="61">
        <v>1000</v>
      </c>
      <c r="J1589" s="61">
        <f t="shared" si="30"/>
        <v>40000</v>
      </c>
      <c r="K1589" s="55" t="s">
        <v>66</v>
      </c>
    </row>
    <row r="1590" spans="2:11" ht="16.5">
      <c r="B1590" s="63" t="s">
        <v>1075</v>
      </c>
      <c r="C1590" s="58">
        <v>29901</v>
      </c>
      <c r="D1590" s="62" t="s">
        <v>136</v>
      </c>
      <c r="E1590" s="57" t="s">
        <v>76</v>
      </c>
      <c r="F1590" s="59" t="s">
        <v>649</v>
      </c>
      <c r="G1590" s="56" t="s">
        <v>566</v>
      </c>
      <c r="H1590" s="60">
        <v>50</v>
      </c>
      <c r="I1590" s="61">
        <v>150</v>
      </c>
      <c r="J1590" s="61">
        <f t="shared" si="30"/>
        <v>7500</v>
      </c>
      <c r="K1590" s="55" t="s">
        <v>66</v>
      </c>
    </row>
    <row r="1591" spans="2:11" ht="16.5">
      <c r="B1591" s="63" t="s">
        <v>1075</v>
      </c>
      <c r="C1591" s="58">
        <v>29901</v>
      </c>
      <c r="D1591" s="62" t="s">
        <v>136</v>
      </c>
      <c r="E1591" s="57" t="s">
        <v>76</v>
      </c>
      <c r="F1591" s="59" t="s">
        <v>650</v>
      </c>
      <c r="G1591" s="56" t="s">
        <v>566</v>
      </c>
      <c r="H1591" s="60">
        <v>70</v>
      </c>
      <c r="I1591" s="61">
        <v>3590</v>
      </c>
      <c r="J1591" s="61">
        <f t="shared" si="30"/>
        <v>251300</v>
      </c>
      <c r="K1591" s="55" t="s">
        <v>66</v>
      </c>
    </row>
    <row r="1592" spans="2:11" ht="25.5">
      <c r="B1592" s="63" t="s">
        <v>1075</v>
      </c>
      <c r="C1592" s="58">
        <v>29901</v>
      </c>
      <c r="D1592" s="62" t="s">
        <v>136</v>
      </c>
      <c r="E1592" s="57" t="s">
        <v>113</v>
      </c>
      <c r="F1592" s="59" t="s">
        <v>651</v>
      </c>
      <c r="G1592" s="56" t="s">
        <v>566</v>
      </c>
      <c r="H1592" s="60">
        <v>130</v>
      </c>
      <c r="I1592" s="61">
        <v>950</v>
      </c>
      <c r="J1592" s="61">
        <f t="shared" si="30"/>
        <v>123500</v>
      </c>
      <c r="K1592" s="55" t="s">
        <v>66</v>
      </c>
    </row>
    <row r="1593" spans="2:11" ht="16.5">
      <c r="B1593" s="63" t="s">
        <v>1075</v>
      </c>
      <c r="C1593" s="58">
        <v>29901</v>
      </c>
      <c r="D1593" s="62" t="s">
        <v>136</v>
      </c>
      <c r="E1593" s="57" t="s">
        <v>112</v>
      </c>
      <c r="F1593" s="59" t="s">
        <v>652</v>
      </c>
      <c r="G1593" s="56" t="s">
        <v>566</v>
      </c>
      <c r="H1593" s="60">
        <v>80</v>
      </c>
      <c r="I1593" s="61">
        <v>3335</v>
      </c>
      <c r="J1593" s="61">
        <f t="shared" si="30"/>
        <v>266800</v>
      </c>
      <c r="K1593" s="55" t="s">
        <v>66</v>
      </c>
    </row>
    <row r="1594" spans="2:11" ht="16.5">
      <c r="B1594" s="63" t="s">
        <v>1075</v>
      </c>
      <c r="C1594" s="58">
        <v>29901</v>
      </c>
      <c r="D1594" s="62" t="s">
        <v>136</v>
      </c>
      <c r="E1594" s="57" t="s">
        <v>653</v>
      </c>
      <c r="F1594" s="59" t="s">
        <v>654</v>
      </c>
      <c r="G1594" s="56" t="s">
        <v>566</v>
      </c>
      <c r="H1594" s="60">
        <v>80</v>
      </c>
      <c r="I1594" s="61">
        <v>150</v>
      </c>
      <c r="J1594" s="61">
        <f t="shared" si="30"/>
        <v>12000</v>
      </c>
      <c r="K1594" s="55" t="s">
        <v>66</v>
      </c>
    </row>
    <row r="1595" spans="2:11" ht="25.5">
      <c r="B1595" s="63" t="s">
        <v>1075</v>
      </c>
      <c r="C1595" s="58">
        <v>29901</v>
      </c>
      <c r="D1595" s="62" t="s">
        <v>163</v>
      </c>
      <c r="E1595" s="57" t="s">
        <v>101</v>
      </c>
      <c r="F1595" s="59" t="s">
        <v>655</v>
      </c>
      <c r="G1595" s="56" t="s">
        <v>566</v>
      </c>
      <c r="H1595" s="60">
        <v>80</v>
      </c>
      <c r="I1595" s="61">
        <v>3500</v>
      </c>
      <c r="J1595" s="61">
        <f t="shared" si="30"/>
        <v>280000</v>
      </c>
      <c r="K1595" s="55" t="s">
        <v>66</v>
      </c>
    </row>
    <row r="1596" spans="2:11" ht="25.5">
      <c r="B1596" s="63" t="s">
        <v>1075</v>
      </c>
      <c r="C1596" s="58">
        <v>29901</v>
      </c>
      <c r="D1596" s="62" t="s">
        <v>164</v>
      </c>
      <c r="E1596" s="57" t="s">
        <v>76</v>
      </c>
      <c r="F1596" s="59" t="s">
        <v>656</v>
      </c>
      <c r="G1596" s="56" t="s">
        <v>566</v>
      </c>
      <c r="H1596" s="60">
        <v>20</v>
      </c>
      <c r="I1596" s="61">
        <v>2500</v>
      </c>
      <c r="J1596" s="61">
        <f t="shared" si="30"/>
        <v>50000</v>
      </c>
      <c r="K1596" s="55" t="s">
        <v>66</v>
      </c>
    </row>
    <row r="1597" spans="2:11" ht="16.5">
      <c r="B1597" s="63" t="s">
        <v>1075</v>
      </c>
      <c r="C1597" s="58">
        <v>29901</v>
      </c>
      <c r="D1597" s="62" t="s">
        <v>164</v>
      </c>
      <c r="E1597" s="57" t="s">
        <v>101</v>
      </c>
      <c r="F1597" s="59" t="s">
        <v>657</v>
      </c>
      <c r="G1597" s="56" t="s">
        <v>566</v>
      </c>
      <c r="H1597" s="60">
        <v>50</v>
      </c>
      <c r="I1597" s="61">
        <v>2500</v>
      </c>
      <c r="J1597" s="61">
        <f t="shared" si="30"/>
        <v>125000</v>
      </c>
      <c r="K1597" s="55" t="s">
        <v>66</v>
      </c>
    </row>
    <row r="1598" spans="2:11" ht="16.5">
      <c r="B1598" s="63" t="s">
        <v>1075</v>
      </c>
      <c r="C1598" s="58">
        <v>29901</v>
      </c>
      <c r="D1598" s="62" t="s">
        <v>489</v>
      </c>
      <c r="E1598" s="57" t="s">
        <v>82</v>
      </c>
      <c r="F1598" s="59" t="s">
        <v>659</v>
      </c>
      <c r="G1598" s="56" t="s">
        <v>566</v>
      </c>
      <c r="H1598" s="60">
        <v>20</v>
      </c>
      <c r="I1598" s="61">
        <v>20183</v>
      </c>
      <c r="J1598" s="61">
        <f t="shared" si="30"/>
        <v>403660</v>
      </c>
      <c r="K1598" s="55" t="s">
        <v>66</v>
      </c>
    </row>
    <row r="1599" spans="2:11" ht="25.5">
      <c r="B1599" s="63" t="s">
        <v>1075</v>
      </c>
      <c r="C1599" s="58">
        <v>29901</v>
      </c>
      <c r="D1599" s="62" t="s">
        <v>489</v>
      </c>
      <c r="E1599" s="57" t="s">
        <v>95</v>
      </c>
      <c r="F1599" s="59" t="s">
        <v>660</v>
      </c>
      <c r="G1599" s="56" t="s">
        <v>566</v>
      </c>
      <c r="H1599" s="60">
        <v>20</v>
      </c>
      <c r="I1599" s="61">
        <v>17000</v>
      </c>
      <c r="J1599" s="61">
        <f t="shared" si="30"/>
        <v>340000</v>
      </c>
      <c r="K1599" s="55" t="s">
        <v>66</v>
      </c>
    </row>
    <row r="1600" spans="2:11" ht="16.5">
      <c r="B1600" s="63" t="s">
        <v>1075</v>
      </c>
      <c r="C1600" s="58">
        <v>29901</v>
      </c>
      <c r="D1600" s="62" t="s">
        <v>489</v>
      </c>
      <c r="E1600" s="57" t="s">
        <v>121</v>
      </c>
      <c r="F1600" s="59" t="s">
        <v>661</v>
      </c>
      <c r="G1600" s="56" t="s">
        <v>566</v>
      </c>
      <c r="H1600" s="60">
        <v>1000</v>
      </c>
      <c r="I1600" s="61">
        <v>137</v>
      </c>
      <c r="J1600" s="61">
        <f t="shared" si="30"/>
        <v>137000</v>
      </c>
      <c r="K1600" s="55" t="s">
        <v>66</v>
      </c>
    </row>
    <row r="1601" spans="2:11" ht="16.5">
      <c r="B1601" s="63" t="s">
        <v>1075</v>
      </c>
      <c r="C1601" s="58">
        <v>29901</v>
      </c>
      <c r="D1601" s="62" t="s">
        <v>297</v>
      </c>
      <c r="E1601" s="57" t="s">
        <v>79</v>
      </c>
      <c r="F1601" s="59" t="s">
        <v>662</v>
      </c>
      <c r="G1601" s="56" t="s">
        <v>566</v>
      </c>
      <c r="H1601" s="60">
        <v>50</v>
      </c>
      <c r="I1601" s="61">
        <v>1000</v>
      </c>
      <c r="J1601" s="61">
        <f t="shared" si="30"/>
        <v>50000</v>
      </c>
      <c r="K1601" s="55" t="s">
        <v>66</v>
      </c>
    </row>
    <row r="1602" spans="2:11" ht="16.5">
      <c r="B1602" s="63" t="s">
        <v>1075</v>
      </c>
      <c r="C1602" s="58">
        <v>29901</v>
      </c>
      <c r="D1602" s="62" t="s">
        <v>663</v>
      </c>
      <c r="E1602" s="57" t="s">
        <v>76</v>
      </c>
      <c r="F1602" s="59" t="s">
        <v>664</v>
      </c>
      <c r="G1602" s="56" t="s">
        <v>566</v>
      </c>
      <c r="H1602" s="60">
        <v>2000</v>
      </c>
      <c r="I1602" s="61">
        <v>679</v>
      </c>
      <c r="J1602" s="61">
        <f t="shared" si="30"/>
        <v>1358000</v>
      </c>
      <c r="K1602" s="55" t="s">
        <v>66</v>
      </c>
    </row>
    <row r="1603" spans="2:11" ht="25.5">
      <c r="B1603" s="63" t="s">
        <v>1075</v>
      </c>
      <c r="C1603" s="58">
        <v>29901</v>
      </c>
      <c r="D1603" s="62" t="s">
        <v>135</v>
      </c>
      <c r="E1603" s="57" t="s">
        <v>76</v>
      </c>
      <c r="F1603" s="59" t="s">
        <v>665</v>
      </c>
      <c r="G1603" s="56" t="s">
        <v>566</v>
      </c>
      <c r="H1603" s="60">
        <v>15</v>
      </c>
      <c r="I1603" s="61">
        <v>3600</v>
      </c>
      <c r="J1603" s="61">
        <f t="shared" si="30"/>
        <v>54000</v>
      </c>
      <c r="K1603" s="55" t="s">
        <v>66</v>
      </c>
    </row>
    <row r="1604" spans="2:11" ht="16.5">
      <c r="B1604" s="63" t="s">
        <v>1075</v>
      </c>
      <c r="C1604" s="58">
        <v>29901</v>
      </c>
      <c r="D1604" s="62" t="s">
        <v>72</v>
      </c>
      <c r="E1604" s="57" t="s">
        <v>835</v>
      </c>
      <c r="F1604" s="59" t="s">
        <v>658</v>
      </c>
      <c r="G1604" s="56" t="s">
        <v>566</v>
      </c>
      <c r="H1604" s="60">
        <v>800</v>
      </c>
      <c r="I1604" s="61">
        <v>230</v>
      </c>
      <c r="J1604" s="61">
        <f t="shared" si="30"/>
        <v>184000</v>
      </c>
      <c r="K1604" s="55" t="s">
        <v>66</v>
      </c>
    </row>
    <row r="1605" spans="2:11" ht="16.5">
      <c r="B1605" s="63" t="s">
        <v>1075</v>
      </c>
      <c r="C1605" s="58">
        <v>29901</v>
      </c>
      <c r="D1605" s="62" t="s">
        <v>72</v>
      </c>
      <c r="E1605" s="57" t="s">
        <v>666</v>
      </c>
      <c r="F1605" s="59" t="s">
        <v>667</v>
      </c>
      <c r="G1605" s="56" t="s">
        <v>566</v>
      </c>
      <c r="H1605" s="60">
        <v>800</v>
      </c>
      <c r="I1605" s="61">
        <v>345</v>
      </c>
      <c r="J1605" s="61">
        <f t="shared" si="30"/>
        <v>276000</v>
      </c>
      <c r="K1605" s="55" t="s">
        <v>66</v>
      </c>
    </row>
    <row r="1606" spans="2:11" ht="16.5">
      <c r="B1606" s="63" t="s">
        <v>1075</v>
      </c>
      <c r="C1606" s="58">
        <v>29901</v>
      </c>
      <c r="D1606" s="62" t="s">
        <v>72</v>
      </c>
      <c r="E1606" s="57" t="s">
        <v>836</v>
      </c>
      <c r="F1606" s="59" t="s">
        <v>837</v>
      </c>
      <c r="G1606" s="56" t="s">
        <v>566</v>
      </c>
      <c r="H1606" s="60"/>
      <c r="I1606" s="61"/>
      <c r="J1606" s="61">
        <f t="shared" si="30"/>
        <v>0</v>
      </c>
      <c r="K1606" s="55" t="s">
        <v>66</v>
      </c>
    </row>
    <row r="1607" spans="2:11" ht="25.5">
      <c r="B1607" s="63" t="s">
        <v>1075</v>
      </c>
      <c r="C1607" s="58">
        <v>29901</v>
      </c>
      <c r="D1607" s="62" t="s">
        <v>72</v>
      </c>
      <c r="E1607" s="57" t="s">
        <v>668</v>
      </c>
      <c r="F1607" s="59" t="s">
        <v>669</v>
      </c>
      <c r="G1607" s="56" t="s">
        <v>566</v>
      </c>
      <c r="H1607" s="60">
        <v>100</v>
      </c>
      <c r="I1607" s="61">
        <v>4074</v>
      </c>
      <c r="J1607" s="61">
        <f t="shared" si="30"/>
        <v>407400</v>
      </c>
      <c r="K1607" s="55" t="s">
        <v>66</v>
      </c>
    </row>
    <row r="1608" spans="2:11" ht="16.5">
      <c r="B1608" s="63" t="s">
        <v>1125</v>
      </c>
      <c r="C1608" s="58">
        <v>29902</v>
      </c>
      <c r="D1608" s="62" t="s">
        <v>72</v>
      </c>
      <c r="E1608" s="57" t="s">
        <v>201</v>
      </c>
      <c r="F1608" s="59" t="s">
        <v>432</v>
      </c>
      <c r="G1608" s="56" t="s">
        <v>250</v>
      </c>
      <c r="H1608" s="60">
        <v>100</v>
      </c>
      <c r="I1608" s="61">
        <v>6500</v>
      </c>
      <c r="J1608" s="61">
        <f aca="true" t="shared" si="31" ref="J1608:J1625">+H1608*I1608</f>
        <v>650000</v>
      </c>
      <c r="K1608" s="55" t="s">
        <v>66</v>
      </c>
    </row>
    <row r="1609" spans="2:11" ht="16.5">
      <c r="B1609" s="63" t="s">
        <v>1125</v>
      </c>
      <c r="C1609" s="58">
        <v>29902</v>
      </c>
      <c r="D1609" s="62" t="s">
        <v>72</v>
      </c>
      <c r="E1609" s="57" t="s">
        <v>233</v>
      </c>
      <c r="F1609" s="59" t="s">
        <v>433</v>
      </c>
      <c r="G1609" s="56" t="s">
        <v>384</v>
      </c>
      <c r="H1609" s="60">
        <v>10</v>
      </c>
      <c r="I1609" s="61">
        <v>12500</v>
      </c>
      <c r="J1609" s="61">
        <f t="shared" si="31"/>
        <v>125000</v>
      </c>
      <c r="K1609" s="55" t="s">
        <v>66</v>
      </c>
    </row>
    <row r="1610" spans="2:11" ht="16.5">
      <c r="B1610" s="63" t="s">
        <v>1125</v>
      </c>
      <c r="C1610" s="58">
        <v>29902</v>
      </c>
      <c r="D1610" s="62" t="s">
        <v>72</v>
      </c>
      <c r="E1610" s="57" t="s">
        <v>79</v>
      </c>
      <c r="F1610" s="59" t="s">
        <v>434</v>
      </c>
      <c r="G1610" s="56" t="s">
        <v>435</v>
      </c>
      <c r="H1610" s="60">
        <v>10</v>
      </c>
      <c r="I1610" s="61">
        <v>55000</v>
      </c>
      <c r="J1610" s="61">
        <f t="shared" si="31"/>
        <v>550000</v>
      </c>
      <c r="K1610" s="55" t="s">
        <v>66</v>
      </c>
    </row>
    <row r="1611" spans="2:11" ht="16.5">
      <c r="B1611" s="63" t="s">
        <v>1125</v>
      </c>
      <c r="C1611" s="58">
        <v>29902</v>
      </c>
      <c r="D1611" s="62" t="s">
        <v>436</v>
      </c>
      <c r="E1611" s="57" t="s">
        <v>437</v>
      </c>
      <c r="F1611" s="59" t="s">
        <v>438</v>
      </c>
      <c r="G1611" s="56" t="s">
        <v>384</v>
      </c>
      <c r="H1611" s="60">
        <v>33000</v>
      </c>
      <c r="I1611" s="61">
        <v>60</v>
      </c>
      <c r="J1611" s="61">
        <f t="shared" si="31"/>
        <v>1980000</v>
      </c>
      <c r="K1611" s="55" t="s">
        <v>66</v>
      </c>
    </row>
    <row r="1612" spans="2:11" ht="16.5">
      <c r="B1612" s="63" t="s">
        <v>1125</v>
      </c>
      <c r="C1612" s="58">
        <v>29902</v>
      </c>
      <c r="D1612" s="62" t="s">
        <v>150</v>
      </c>
      <c r="E1612" s="57" t="s">
        <v>106</v>
      </c>
      <c r="F1612" s="59" t="s">
        <v>1108</v>
      </c>
      <c r="G1612" s="56" t="s">
        <v>384</v>
      </c>
      <c r="H1612" s="60">
        <v>65</v>
      </c>
      <c r="I1612" s="61">
        <v>25000</v>
      </c>
      <c r="J1612" s="61">
        <f t="shared" si="31"/>
        <v>1625000</v>
      </c>
      <c r="K1612" s="55" t="s">
        <v>66</v>
      </c>
    </row>
    <row r="1613" spans="2:11" ht="16.5">
      <c r="B1613" s="63" t="s">
        <v>1125</v>
      </c>
      <c r="C1613" s="58">
        <v>29902</v>
      </c>
      <c r="D1613" s="62" t="s">
        <v>244</v>
      </c>
      <c r="E1613" s="57" t="s">
        <v>82</v>
      </c>
      <c r="F1613" s="59" t="s">
        <v>440</v>
      </c>
      <c r="G1613" s="56" t="s">
        <v>384</v>
      </c>
      <c r="H1613" s="60">
        <v>5000</v>
      </c>
      <c r="I1613" s="61">
        <v>500</v>
      </c>
      <c r="J1613" s="61">
        <f t="shared" si="31"/>
        <v>2500000</v>
      </c>
      <c r="K1613" s="55" t="s">
        <v>66</v>
      </c>
    </row>
    <row r="1614" spans="2:11" ht="16.5">
      <c r="B1614" s="63" t="s">
        <v>1125</v>
      </c>
      <c r="C1614" s="58">
        <v>29902</v>
      </c>
      <c r="D1614" s="62" t="s">
        <v>74</v>
      </c>
      <c r="E1614" s="57" t="s">
        <v>82</v>
      </c>
      <c r="F1614" s="59" t="s">
        <v>441</v>
      </c>
      <c r="G1614" s="56" t="s">
        <v>384</v>
      </c>
      <c r="H1614" s="60">
        <v>50</v>
      </c>
      <c r="I1614" s="61">
        <v>1500</v>
      </c>
      <c r="J1614" s="61">
        <f t="shared" si="31"/>
        <v>75000</v>
      </c>
      <c r="K1614" s="55" t="s">
        <v>66</v>
      </c>
    </row>
    <row r="1615" spans="2:11" ht="25.5">
      <c r="B1615" s="63" t="s">
        <v>1125</v>
      </c>
      <c r="C1615" s="58">
        <v>29902</v>
      </c>
      <c r="D1615" s="62" t="s">
        <v>96</v>
      </c>
      <c r="E1615" s="57" t="s">
        <v>443</v>
      </c>
      <c r="F1615" s="59" t="s">
        <v>448</v>
      </c>
      <c r="G1615" s="56" t="s">
        <v>384</v>
      </c>
      <c r="H1615" s="60">
        <v>4000</v>
      </c>
      <c r="I1615" s="61">
        <v>60</v>
      </c>
      <c r="J1615" s="61">
        <f t="shared" si="31"/>
        <v>240000</v>
      </c>
      <c r="K1615" s="55" t="s">
        <v>66</v>
      </c>
    </row>
    <row r="1616" spans="2:11" ht="25.5">
      <c r="B1616" s="63" t="s">
        <v>1125</v>
      </c>
      <c r="C1616" s="58">
        <v>29902</v>
      </c>
      <c r="D1616" s="62" t="s">
        <v>96</v>
      </c>
      <c r="E1616" s="57" t="s">
        <v>443</v>
      </c>
      <c r="F1616" s="59" t="s">
        <v>449</v>
      </c>
      <c r="G1616" s="56" t="s">
        <v>384</v>
      </c>
      <c r="H1616" s="60">
        <v>4000</v>
      </c>
      <c r="I1616" s="61">
        <v>60</v>
      </c>
      <c r="J1616" s="61">
        <f t="shared" si="31"/>
        <v>240000</v>
      </c>
      <c r="K1616" s="55" t="s">
        <v>66</v>
      </c>
    </row>
    <row r="1617" spans="2:11" ht="16.5">
      <c r="B1617" s="63" t="s">
        <v>1125</v>
      </c>
      <c r="C1617" s="58">
        <v>29902</v>
      </c>
      <c r="D1617" s="62" t="s">
        <v>104</v>
      </c>
      <c r="E1617" s="57" t="s">
        <v>105</v>
      </c>
      <c r="F1617" s="59" t="s">
        <v>450</v>
      </c>
      <c r="G1617" s="56" t="s">
        <v>384</v>
      </c>
      <c r="H1617" s="60">
        <v>25</v>
      </c>
      <c r="I1617" s="61">
        <v>17000</v>
      </c>
      <c r="J1617" s="61">
        <f t="shared" si="31"/>
        <v>425000</v>
      </c>
      <c r="K1617" s="55" t="s">
        <v>66</v>
      </c>
    </row>
    <row r="1618" spans="2:11" ht="25.5">
      <c r="B1618" s="63" t="s">
        <v>1125</v>
      </c>
      <c r="C1618" s="58">
        <v>29902</v>
      </c>
      <c r="D1618" s="62" t="s">
        <v>150</v>
      </c>
      <c r="E1618" s="57" t="s">
        <v>109</v>
      </c>
      <c r="F1618" s="59" t="s">
        <v>451</v>
      </c>
      <c r="G1618" s="56" t="s">
        <v>384</v>
      </c>
      <c r="H1618" s="60">
        <v>15</v>
      </c>
      <c r="I1618" s="61">
        <v>60000</v>
      </c>
      <c r="J1618" s="61">
        <f t="shared" si="31"/>
        <v>900000</v>
      </c>
      <c r="K1618" s="55" t="s">
        <v>66</v>
      </c>
    </row>
    <row r="1619" spans="2:11" ht="16.5">
      <c r="B1619" s="63" t="s">
        <v>1125</v>
      </c>
      <c r="C1619" s="58">
        <v>29902</v>
      </c>
      <c r="D1619" s="62" t="s">
        <v>1109</v>
      </c>
      <c r="E1619" s="57" t="s">
        <v>452</v>
      </c>
      <c r="F1619" s="59" t="s">
        <v>1110</v>
      </c>
      <c r="G1619" s="56" t="s">
        <v>384</v>
      </c>
      <c r="H1619" s="60">
        <v>10</v>
      </c>
      <c r="I1619" s="61">
        <v>4000</v>
      </c>
      <c r="J1619" s="61">
        <f t="shared" si="31"/>
        <v>40000</v>
      </c>
      <c r="K1619" s="55" t="s">
        <v>66</v>
      </c>
    </row>
    <row r="1620" spans="2:11" ht="16.5">
      <c r="B1620" s="63" t="s">
        <v>1125</v>
      </c>
      <c r="C1620" s="58">
        <v>29902</v>
      </c>
      <c r="D1620" s="62" t="s">
        <v>163</v>
      </c>
      <c r="E1620" s="57" t="s">
        <v>79</v>
      </c>
      <c r="F1620" s="59" t="s">
        <v>453</v>
      </c>
      <c r="G1620" s="56" t="s">
        <v>384</v>
      </c>
      <c r="H1620" s="60">
        <v>50</v>
      </c>
      <c r="I1620" s="61">
        <v>3000</v>
      </c>
      <c r="J1620" s="61">
        <f t="shared" si="31"/>
        <v>150000</v>
      </c>
      <c r="K1620" s="55" t="s">
        <v>66</v>
      </c>
    </row>
    <row r="1621" spans="2:11" ht="16.5">
      <c r="B1621" s="63" t="s">
        <v>1125</v>
      </c>
      <c r="C1621" s="58">
        <v>29902</v>
      </c>
      <c r="D1621" s="62" t="s">
        <v>163</v>
      </c>
      <c r="E1621" s="57" t="s">
        <v>76</v>
      </c>
      <c r="F1621" s="59" t="s">
        <v>454</v>
      </c>
      <c r="G1621" s="56" t="s">
        <v>384</v>
      </c>
      <c r="H1621" s="60">
        <v>20</v>
      </c>
      <c r="I1621" s="61">
        <v>17000</v>
      </c>
      <c r="J1621" s="61">
        <f t="shared" si="31"/>
        <v>340000</v>
      </c>
      <c r="K1621" s="55" t="s">
        <v>66</v>
      </c>
    </row>
    <row r="1622" spans="2:11" ht="25.5">
      <c r="B1622" s="63" t="s">
        <v>1125</v>
      </c>
      <c r="C1622" s="58">
        <v>29902</v>
      </c>
      <c r="D1622" s="62" t="s">
        <v>72</v>
      </c>
      <c r="E1622" s="57" t="s">
        <v>1111</v>
      </c>
      <c r="F1622" s="59" t="s">
        <v>1112</v>
      </c>
      <c r="G1622" s="56" t="s">
        <v>384</v>
      </c>
      <c r="H1622" s="60">
        <v>2000</v>
      </c>
      <c r="I1622" s="61">
        <v>50</v>
      </c>
      <c r="J1622" s="61">
        <f t="shared" si="31"/>
        <v>100000</v>
      </c>
      <c r="K1622" s="55" t="s">
        <v>66</v>
      </c>
    </row>
    <row r="1623" spans="2:11" ht="16.5">
      <c r="B1623" s="63" t="s">
        <v>1125</v>
      </c>
      <c r="C1623" s="58">
        <v>29902</v>
      </c>
      <c r="D1623" s="62" t="s">
        <v>163</v>
      </c>
      <c r="E1623" s="57" t="s">
        <v>77</v>
      </c>
      <c r="F1623" s="59" t="s">
        <v>470</v>
      </c>
      <c r="G1623" s="56" t="s">
        <v>384</v>
      </c>
      <c r="H1623" s="60">
        <v>100</v>
      </c>
      <c r="I1623" s="61">
        <v>7000</v>
      </c>
      <c r="J1623" s="61">
        <f t="shared" si="31"/>
        <v>700000</v>
      </c>
      <c r="K1623" s="55" t="s">
        <v>66</v>
      </c>
    </row>
    <row r="1624" spans="2:11" ht="16.5">
      <c r="B1624" s="63" t="s">
        <v>1125</v>
      </c>
      <c r="C1624" s="58">
        <v>29902</v>
      </c>
      <c r="D1624" s="62" t="s">
        <v>118</v>
      </c>
      <c r="E1624" s="57" t="s">
        <v>462</v>
      </c>
      <c r="F1624" s="59" t="s">
        <v>463</v>
      </c>
      <c r="G1624" s="56" t="s">
        <v>384</v>
      </c>
      <c r="H1624" s="60">
        <v>200</v>
      </c>
      <c r="I1624" s="61">
        <v>2500</v>
      </c>
      <c r="J1624" s="61">
        <f t="shared" si="31"/>
        <v>500000</v>
      </c>
      <c r="K1624" s="55" t="s">
        <v>66</v>
      </c>
    </row>
    <row r="1625" spans="2:11" ht="16.5">
      <c r="B1625" s="63" t="s">
        <v>1125</v>
      </c>
      <c r="C1625" s="58">
        <v>29902</v>
      </c>
      <c r="D1625" s="62" t="s">
        <v>163</v>
      </c>
      <c r="E1625" s="57" t="s">
        <v>117</v>
      </c>
      <c r="F1625" s="59" t="s">
        <v>455</v>
      </c>
      <c r="G1625" s="56" t="s">
        <v>384</v>
      </c>
      <c r="H1625" s="60">
        <v>25</v>
      </c>
      <c r="I1625" s="61">
        <v>600</v>
      </c>
      <c r="J1625" s="61">
        <f t="shared" si="31"/>
        <v>15000</v>
      </c>
      <c r="K1625" s="55" t="s">
        <v>66</v>
      </c>
    </row>
    <row r="1626" spans="2:11" ht="16.5">
      <c r="B1626" s="63" t="s">
        <v>852</v>
      </c>
      <c r="C1626" s="58">
        <v>29903</v>
      </c>
      <c r="D1626" s="62" t="s">
        <v>111</v>
      </c>
      <c r="E1626" s="57" t="s">
        <v>76</v>
      </c>
      <c r="F1626" s="59" t="s">
        <v>317</v>
      </c>
      <c r="G1626" s="56" t="s">
        <v>94</v>
      </c>
      <c r="H1626" s="60">
        <v>5000</v>
      </c>
      <c r="I1626" s="61">
        <v>306</v>
      </c>
      <c r="J1626" s="61">
        <f>H1626*I1626</f>
        <v>1530000</v>
      </c>
      <c r="K1626" s="55" t="s">
        <v>66</v>
      </c>
    </row>
    <row r="1627" spans="2:11" ht="16.5">
      <c r="B1627" s="63" t="s">
        <v>852</v>
      </c>
      <c r="C1627" s="58">
        <v>29903</v>
      </c>
      <c r="D1627" s="62" t="s">
        <v>72</v>
      </c>
      <c r="E1627" s="57" t="s">
        <v>315</v>
      </c>
      <c r="F1627" s="59" t="s">
        <v>316</v>
      </c>
      <c r="G1627" s="56" t="s">
        <v>94</v>
      </c>
      <c r="H1627" s="60">
        <v>5000</v>
      </c>
      <c r="I1627" s="61">
        <v>561</v>
      </c>
      <c r="J1627" s="61">
        <f>H1627*I1627</f>
        <v>2805000</v>
      </c>
      <c r="K1627" s="55" t="s">
        <v>66</v>
      </c>
    </row>
    <row r="1628" spans="2:11" ht="25.5">
      <c r="B1628" s="63" t="s">
        <v>1075</v>
      </c>
      <c r="C1628" s="58">
        <v>29903</v>
      </c>
      <c r="D1628" s="62" t="s">
        <v>83</v>
      </c>
      <c r="E1628" s="57" t="s">
        <v>165</v>
      </c>
      <c r="F1628" s="59" t="s">
        <v>670</v>
      </c>
      <c r="G1628" s="56" t="s">
        <v>160</v>
      </c>
      <c r="H1628" s="60">
        <v>300</v>
      </c>
      <c r="I1628" s="61">
        <v>3068</v>
      </c>
      <c r="J1628" s="61">
        <f aca="true" t="shared" si="32" ref="J1628:J1667">SUM(H1628*I1628)</f>
        <v>920400</v>
      </c>
      <c r="K1628" s="55" t="s">
        <v>66</v>
      </c>
    </row>
    <row r="1629" spans="2:11" ht="25.5">
      <c r="B1629" s="63" t="s">
        <v>1075</v>
      </c>
      <c r="C1629" s="58">
        <v>29903</v>
      </c>
      <c r="D1629" s="62" t="s">
        <v>83</v>
      </c>
      <c r="E1629" s="57" t="s">
        <v>671</v>
      </c>
      <c r="F1629" s="59" t="s">
        <v>672</v>
      </c>
      <c r="G1629" s="56" t="s">
        <v>566</v>
      </c>
      <c r="H1629" s="60">
        <v>1200</v>
      </c>
      <c r="I1629" s="61">
        <v>1023</v>
      </c>
      <c r="J1629" s="61">
        <f t="shared" si="32"/>
        <v>1227600</v>
      </c>
      <c r="K1629" s="55" t="s">
        <v>66</v>
      </c>
    </row>
    <row r="1630" spans="2:11" ht="25.5">
      <c r="B1630" s="63" t="s">
        <v>1075</v>
      </c>
      <c r="C1630" s="58">
        <v>29903</v>
      </c>
      <c r="D1630" s="62" t="s">
        <v>83</v>
      </c>
      <c r="E1630" s="57" t="s">
        <v>673</v>
      </c>
      <c r="F1630" s="59" t="s">
        <v>674</v>
      </c>
      <c r="G1630" s="56" t="s">
        <v>566</v>
      </c>
      <c r="H1630" s="60">
        <v>1500</v>
      </c>
      <c r="I1630" s="61">
        <v>879</v>
      </c>
      <c r="J1630" s="61">
        <f t="shared" si="32"/>
        <v>1318500</v>
      </c>
      <c r="K1630" s="55" t="s">
        <v>66</v>
      </c>
    </row>
    <row r="1631" spans="2:11" ht="25.5">
      <c r="B1631" s="63" t="s">
        <v>1075</v>
      </c>
      <c r="C1631" s="58">
        <v>29903</v>
      </c>
      <c r="D1631" s="62" t="s">
        <v>83</v>
      </c>
      <c r="E1631" s="57" t="s">
        <v>82</v>
      </c>
      <c r="F1631" s="59" t="s">
        <v>675</v>
      </c>
      <c r="G1631" s="56" t="s">
        <v>566</v>
      </c>
      <c r="H1631" s="60">
        <v>100</v>
      </c>
      <c r="I1631" s="61">
        <v>4165</v>
      </c>
      <c r="J1631" s="61">
        <f t="shared" si="32"/>
        <v>416500</v>
      </c>
      <c r="K1631" s="55" t="s">
        <v>66</v>
      </c>
    </row>
    <row r="1632" spans="2:11" ht="25.5">
      <c r="B1632" s="63" t="s">
        <v>1075</v>
      </c>
      <c r="C1632" s="58">
        <v>29903</v>
      </c>
      <c r="D1632" s="62" t="s">
        <v>83</v>
      </c>
      <c r="E1632" s="57" t="s">
        <v>676</v>
      </c>
      <c r="F1632" s="59" t="s">
        <v>677</v>
      </c>
      <c r="G1632" s="56" t="s">
        <v>160</v>
      </c>
      <c r="H1632" s="60">
        <v>1700</v>
      </c>
      <c r="I1632" s="61">
        <v>3083</v>
      </c>
      <c r="J1632" s="61">
        <f t="shared" si="32"/>
        <v>5241100</v>
      </c>
      <c r="K1632" s="55" t="s">
        <v>66</v>
      </c>
    </row>
    <row r="1633" spans="2:11" ht="51">
      <c r="B1633" s="63" t="s">
        <v>1075</v>
      </c>
      <c r="C1633" s="58">
        <v>29903</v>
      </c>
      <c r="D1633" s="62" t="s">
        <v>83</v>
      </c>
      <c r="E1633" s="57" t="s">
        <v>678</v>
      </c>
      <c r="F1633" s="59" t="s">
        <v>679</v>
      </c>
      <c r="G1633" s="56" t="s">
        <v>160</v>
      </c>
      <c r="H1633" s="60">
        <v>500</v>
      </c>
      <c r="I1633" s="61">
        <v>3981</v>
      </c>
      <c r="J1633" s="61">
        <f t="shared" si="32"/>
        <v>1990500</v>
      </c>
      <c r="K1633" s="55" t="s">
        <v>66</v>
      </c>
    </row>
    <row r="1634" spans="2:11" ht="25.5">
      <c r="B1634" s="63" t="s">
        <v>1075</v>
      </c>
      <c r="C1634" s="58">
        <v>29903</v>
      </c>
      <c r="D1634" s="62" t="s">
        <v>83</v>
      </c>
      <c r="E1634" s="57" t="s">
        <v>678</v>
      </c>
      <c r="F1634" s="59" t="s">
        <v>680</v>
      </c>
      <c r="G1634" s="56" t="s">
        <v>160</v>
      </c>
      <c r="H1634" s="60">
        <v>600</v>
      </c>
      <c r="I1634" s="61">
        <v>2223</v>
      </c>
      <c r="J1634" s="61">
        <f t="shared" si="32"/>
        <v>1333800</v>
      </c>
      <c r="K1634" s="55" t="s">
        <v>66</v>
      </c>
    </row>
    <row r="1635" spans="2:11" ht="38.25">
      <c r="B1635" s="63" t="s">
        <v>1075</v>
      </c>
      <c r="C1635" s="58">
        <v>29903</v>
      </c>
      <c r="D1635" s="62" t="s">
        <v>83</v>
      </c>
      <c r="E1635" s="57" t="s">
        <v>681</v>
      </c>
      <c r="F1635" s="59" t="s">
        <v>682</v>
      </c>
      <c r="G1635" s="56" t="s">
        <v>160</v>
      </c>
      <c r="H1635" s="60">
        <v>800</v>
      </c>
      <c r="I1635" s="61">
        <v>4576</v>
      </c>
      <c r="J1635" s="61">
        <f t="shared" si="32"/>
        <v>3660800</v>
      </c>
      <c r="K1635" s="55" t="s">
        <v>66</v>
      </c>
    </row>
    <row r="1636" spans="2:11" ht="16.5">
      <c r="B1636" s="63" t="s">
        <v>1075</v>
      </c>
      <c r="C1636" s="58">
        <v>29903</v>
      </c>
      <c r="D1636" s="62" t="s">
        <v>83</v>
      </c>
      <c r="E1636" s="57" t="s">
        <v>681</v>
      </c>
      <c r="F1636" s="59" t="s">
        <v>683</v>
      </c>
      <c r="G1636" s="56" t="s">
        <v>684</v>
      </c>
      <c r="H1636" s="60">
        <v>800</v>
      </c>
      <c r="I1636" s="61">
        <v>2803</v>
      </c>
      <c r="J1636" s="61">
        <f t="shared" si="32"/>
        <v>2242400</v>
      </c>
      <c r="K1636" s="55" t="s">
        <v>66</v>
      </c>
    </row>
    <row r="1637" spans="2:11" ht="16.5">
      <c r="B1637" s="63" t="s">
        <v>1075</v>
      </c>
      <c r="C1637" s="58">
        <v>29903</v>
      </c>
      <c r="D1637" s="62" t="s">
        <v>78</v>
      </c>
      <c r="E1637" s="57" t="s">
        <v>76</v>
      </c>
      <c r="F1637" s="59" t="s">
        <v>172</v>
      </c>
      <c r="G1637" s="56" t="s">
        <v>566</v>
      </c>
      <c r="H1637" s="60">
        <v>1000</v>
      </c>
      <c r="I1637" s="61">
        <v>7151</v>
      </c>
      <c r="J1637" s="61">
        <f t="shared" si="32"/>
        <v>7151000</v>
      </c>
      <c r="K1637" s="55" t="s">
        <v>66</v>
      </c>
    </row>
    <row r="1638" spans="2:11" ht="16.5">
      <c r="B1638" s="63" t="s">
        <v>1075</v>
      </c>
      <c r="C1638" s="58">
        <v>29903</v>
      </c>
      <c r="D1638" s="62" t="s">
        <v>78</v>
      </c>
      <c r="E1638" s="57" t="s">
        <v>101</v>
      </c>
      <c r="F1638" s="59" t="s">
        <v>685</v>
      </c>
      <c r="G1638" s="56" t="s">
        <v>566</v>
      </c>
      <c r="H1638" s="60">
        <v>1200</v>
      </c>
      <c r="I1638" s="61">
        <v>940</v>
      </c>
      <c r="J1638" s="61">
        <f t="shared" si="32"/>
        <v>1128000</v>
      </c>
      <c r="K1638" s="55" t="s">
        <v>66</v>
      </c>
    </row>
    <row r="1639" spans="2:11" ht="16.5">
      <c r="B1639" s="63" t="s">
        <v>1075</v>
      </c>
      <c r="C1639" s="58">
        <v>29903</v>
      </c>
      <c r="D1639" s="62" t="s">
        <v>78</v>
      </c>
      <c r="E1639" s="57" t="s">
        <v>77</v>
      </c>
      <c r="F1639" s="59" t="s">
        <v>686</v>
      </c>
      <c r="G1639" s="56" t="s">
        <v>566</v>
      </c>
      <c r="H1639" s="60">
        <v>1100</v>
      </c>
      <c r="I1639" s="61">
        <v>1645</v>
      </c>
      <c r="J1639" s="61">
        <f t="shared" si="32"/>
        <v>1809500</v>
      </c>
      <c r="K1639" s="55" t="s">
        <v>66</v>
      </c>
    </row>
    <row r="1640" spans="2:11" ht="38.25">
      <c r="B1640" s="63" t="s">
        <v>1075</v>
      </c>
      <c r="C1640" s="58">
        <v>29903</v>
      </c>
      <c r="D1640" s="62" t="s">
        <v>78</v>
      </c>
      <c r="E1640" s="57" t="s">
        <v>120</v>
      </c>
      <c r="F1640" s="59" t="s">
        <v>687</v>
      </c>
      <c r="G1640" s="56" t="s">
        <v>566</v>
      </c>
      <c r="H1640" s="60">
        <v>800</v>
      </c>
      <c r="I1640" s="61">
        <v>623</v>
      </c>
      <c r="J1640" s="61">
        <f t="shared" si="32"/>
        <v>498400</v>
      </c>
      <c r="K1640" s="55" t="s">
        <v>66</v>
      </c>
    </row>
    <row r="1641" spans="2:11" ht="38.25">
      <c r="B1641" s="63" t="s">
        <v>1075</v>
      </c>
      <c r="C1641" s="58">
        <v>29903</v>
      </c>
      <c r="D1641" s="62" t="s">
        <v>90</v>
      </c>
      <c r="E1641" s="57" t="s">
        <v>688</v>
      </c>
      <c r="F1641" s="59" t="s">
        <v>689</v>
      </c>
      <c r="G1641" s="56" t="s">
        <v>690</v>
      </c>
      <c r="H1641" s="60">
        <v>400</v>
      </c>
      <c r="I1641" s="61">
        <v>3300</v>
      </c>
      <c r="J1641" s="61">
        <f t="shared" si="32"/>
        <v>1320000</v>
      </c>
      <c r="K1641" s="55" t="s">
        <v>66</v>
      </c>
    </row>
    <row r="1642" spans="2:11" ht="51">
      <c r="B1642" s="63" t="s">
        <v>1075</v>
      </c>
      <c r="C1642" s="58">
        <v>29903</v>
      </c>
      <c r="D1642" s="62" t="s">
        <v>90</v>
      </c>
      <c r="E1642" s="57" t="s">
        <v>691</v>
      </c>
      <c r="F1642" s="59" t="s">
        <v>692</v>
      </c>
      <c r="G1642" s="56" t="s">
        <v>690</v>
      </c>
      <c r="H1642" s="60" t="s">
        <v>838</v>
      </c>
      <c r="I1642" s="61">
        <v>4306</v>
      </c>
      <c r="J1642" s="61">
        <f t="shared" si="32"/>
        <v>77508000</v>
      </c>
      <c r="K1642" s="55" t="s">
        <v>66</v>
      </c>
    </row>
    <row r="1643" spans="2:11" ht="16.5">
      <c r="B1643" s="63" t="s">
        <v>1075</v>
      </c>
      <c r="C1643" s="58">
        <v>29903</v>
      </c>
      <c r="D1643" s="62" t="s">
        <v>96</v>
      </c>
      <c r="E1643" s="57" t="s">
        <v>108</v>
      </c>
      <c r="F1643" s="59" t="s">
        <v>173</v>
      </c>
      <c r="G1643" s="56" t="s">
        <v>566</v>
      </c>
      <c r="H1643" s="60">
        <v>1200</v>
      </c>
      <c r="I1643" s="61">
        <v>7000</v>
      </c>
      <c r="J1643" s="61">
        <f t="shared" si="32"/>
        <v>8400000</v>
      </c>
      <c r="K1643" s="55" t="s">
        <v>66</v>
      </c>
    </row>
    <row r="1644" spans="2:11" ht="25.5">
      <c r="B1644" s="63" t="s">
        <v>1075</v>
      </c>
      <c r="C1644" s="58">
        <v>29903</v>
      </c>
      <c r="D1644" s="62" t="s">
        <v>104</v>
      </c>
      <c r="E1644" s="57" t="s">
        <v>117</v>
      </c>
      <c r="F1644" s="59" t="s">
        <v>693</v>
      </c>
      <c r="G1644" s="56" t="s">
        <v>566</v>
      </c>
      <c r="H1644" s="60">
        <v>14000</v>
      </c>
      <c r="I1644" s="61">
        <v>500</v>
      </c>
      <c r="J1644" s="61">
        <f t="shared" si="32"/>
        <v>7000000</v>
      </c>
      <c r="K1644" s="55" t="s">
        <v>66</v>
      </c>
    </row>
    <row r="1645" spans="2:11" ht="25.5">
      <c r="B1645" s="63" t="s">
        <v>1075</v>
      </c>
      <c r="C1645" s="58">
        <v>29903</v>
      </c>
      <c r="D1645" s="62" t="s">
        <v>70</v>
      </c>
      <c r="E1645" s="57" t="s">
        <v>694</v>
      </c>
      <c r="F1645" s="59" t="s">
        <v>695</v>
      </c>
      <c r="G1645" s="56" t="s">
        <v>566</v>
      </c>
      <c r="H1645" s="60">
        <v>200</v>
      </c>
      <c r="I1645" s="61">
        <v>550</v>
      </c>
      <c r="J1645" s="61">
        <f t="shared" si="32"/>
        <v>110000</v>
      </c>
      <c r="K1645" s="55" t="s">
        <v>66</v>
      </c>
    </row>
    <row r="1646" spans="2:11" ht="38.25">
      <c r="B1646" s="63" t="s">
        <v>1075</v>
      </c>
      <c r="C1646" s="58">
        <v>29903</v>
      </c>
      <c r="D1646" s="62" t="s">
        <v>73</v>
      </c>
      <c r="E1646" s="57" t="s">
        <v>696</v>
      </c>
      <c r="F1646" s="59" t="s">
        <v>697</v>
      </c>
      <c r="G1646" s="56" t="s">
        <v>586</v>
      </c>
      <c r="H1646" s="60">
        <v>300</v>
      </c>
      <c r="I1646" s="61">
        <v>1347</v>
      </c>
      <c r="J1646" s="61">
        <f t="shared" si="32"/>
        <v>404100</v>
      </c>
      <c r="K1646" s="55" t="s">
        <v>66</v>
      </c>
    </row>
    <row r="1647" spans="2:11" ht="25.5">
      <c r="B1647" s="63" t="s">
        <v>1075</v>
      </c>
      <c r="C1647" s="58">
        <v>29903</v>
      </c>
      <c r="D1647" s="62" t="s">
        <v>73</v>
      </c>
      <c r="E1647" s="57" t="s">
        <v>698</v>
      </c>
      <c r="F1647" s="59" t="s">
        <v>699</v>
      </c>
      <c r="G1647" s="56" t="s">
        <v>700</v>
      </c>
      <c r="H1647" s="60">
        <v>300</v>
      </c>
      <c r="I1647" s="61">
        <v>1200</v>
      </c>
      <c r="J1647" s="61">
        <f t="shared" si="32"/>
        <v>360000</v>
      </c>
      <c r="K1647" s="55" t="s">
        <v>66</v>
      </c>
    </row>
    <row r="1648" spans="2:11" ht="25.5">
      <c r="B1648" s="63" t="s">
        <v>1075</v>
      </c>
      <c r="C1648" s="58">
        <v>29903</v>
      </c>
      <c r="D1648" s="62" t="s">
        <v>73</v>
      </c>
      <c r="E1648" s="57" t="s">
        <v>701</v>
      </c>
      <c r="F1648" s="59" t="s">
        <v>702</v>
      </c>
      <c r="G1648" s="56" t="s">
        <v>566</v>
      </c>
      <c r="H1648" s="60">
        <v>200</v>
      </c>
      <c r="I1648" s="61">
        <v>550</v>
      </c>
      <c r="J1648" s="61">
        <f t="shared" si="32"/>
        <v>110000</v>
      </c>
      <c r="K1648" s="55" t="s">
        <v>66</v>
      </c>
    </row>
    <row r="1649" spans="2:11" ht="25.5">
      <c r="B1649" s="63" t="s">
        <v>1075</v>
      </c>
      <c r="C1649" s="58">
        <v>29903</v>
      </c>
      <c r="D1649" s="62" t="s">
        <v>73</v>
      </c>
      <c r="E1649" s="57" t="s">
        <v>673</v>
      </c>
      <c r="F1649" s="59" t="s">
        <v>703</v>
      </c>
      <c r="G1649" s="56" t="s">
        <v>566</v>
      </c>
      <c r="H1649" s="60">
        <v>600</v>
      </c>
      <c r="I1649" s="61">
        <v>1500</v>
      </c>
      <c r="J1649" s="61">
        <f t="shared" si="32"/>
        <v>900000</v>
      </c>
      <c r="K1649" s="55" t="s">
        <v>66</v>
      </c>
    </row>
    <row r="1650" spans="2:11" ht="25.5">
      <c r="B1650" s="63" t="s">
        <v>1075</v>
      </c>
      <c r="C1650" s="58">
        <v>29903</v>
      </c>
      <c r="D1650" s="62" t="s">
        <v>74</v>
      </c>
      <c r="E1650" s="57" t="s">
        <v>112</v>
      </c>
      <c r="F1650" s="59" t="s">
        <v>704</v>
      </c>
      <c r="G1650" s="56" t="s">
        <v>566</v>
      </c>
      <c r="H1650" s="60">
        <v>600</v>
      </c>
      <c r="I1650" s="61">
        <v>145</v>
      </c>
      <c r="J1650" s="61">
        <f t="shared" si="32"/>
        <v>87000</v>
      </c>
      <c r="K1650" s="55" t="s">
        <v>66</v>
      </c>
    </row>
    <row r="1651" spans="2:11" ht="25.5">
      <c r="B1651" s="63" t="s">
        <v>1075</v>
      </c>
      <c r="C1651" s="58">
        <v>29903</v>
      </c>
      <c r="D1651" s="62" t="s">
        <v>74</v>
      </c>
      <c r="E1651" s="57" t="s">
        <v>116</v>
      </c>
      <c r="F1651" s="59" t="s">
        <v>705</v>
      </c>
      <c r="G1651" s="56" t="s">
        <v>566</v>
      </c>
      <c r="H1651" s="60">
        <v>150</v>
      </c>
      <c r="I1651" s="61">
        <v>7854</v>
      </c>
      <c r="J1651" s="61">
        <f t="shared" si="32"/>
        <v>1178100</v>
      </c>
      <c r="K1651" s="55" t="s">
        <v>66</v>
      </c>
    </row>
    <row r="1652" spans="2:11" ht="25.5">
      <c r="B1652" s="63" t="s">
        <v>1075</v>
      </c>
      <c r="C1652" s="58">
        <v>29903</v>
      </c>
      <c r="D1652" s="62" t="s">
        <v>74</v>
      </c>
      <c r="E1652" s="57" t="s">
        <v>706</v>
      </c>
      <c r="F1652" s="59" t="s">
        <v>707</v>
      </c>
      <c r="G1652" s="56" t="s">
        <v>566</v>
      </c>
      <c r="H1652" s="60">
        <v>700</v>
      </c>
      <c r="I1652" s="61">
        <v>145</v>
      </c>
      <c r="J1652" s="61">
        <f t="shared" si="32"/>
        <v>101500</v>
      </c>
      <c r="K1652" s="55" t="s">
        <v>66</v>
      </c>
    </row>
    <row r="1653" spans="2:11" ht="25.5">
      <c r="B1653" s="63" t="s">
        <v>1075</v>
      </c>
      <c r="C1653" s="58">
        <v>29903</v>
      </c>
      <c r="D1653" s="62" t="s">
        <v>74</v>
      </c>
      <c r="E1653" s="57" t="s">
        <v>708</v>
      </c>
      <c r="F1653" s="59" t="s">
        <v>709</v>
      </c>
      <c r="G1653" s="56" t="s">
        <v>690</v>
      </c>
      <c r="H1653" s="60">
        <v>100</v>
      </c>
      <c r="I1653" s="61">
        <v>14608</v>
      </c>
      <c r="J1653" s="61">
        <f t="shared" si="32"/>
        <v>1460800</v>
      </c>
      <c r="K1653" s="55" t="s">
        <v>66</v>
      </c>
    </row>
    <row r="1654" spans="2:11" ht="25.5">
      <c r="B1654" s="63" t="s">
        <v>1075</v>
      </c>
      <c r="C1654" s="58">
        <v>29903</v>
      </c>
      <c r="D1654" s="62" t="s">
        <v>74</v>
      </c>
      <c r="E1654" s="57" t="s">
        <v>710</v>
      </c>
      <c r="F1654" s="59" t="s">
        <v>711</v>
      </c>
      <c r="G1654" s="56" t="s">
        <v>586</v>
      </c>
      <c r="H1654" s="60">
        <v>400</v>
      </c>
      <c r="I1654" s="61">
        <v>985</v>
      </c>
      <c r="J1654" s="61">
        <f t="shared" si="32"/>
        <v>394000</v>
      </c>
      <c r="K1654" s="55" t="s">
        <v>66</v>
      </c>
    </row>
    <row r="1655" spans="2:11" ht="25.5">
      <c r="B1655" s="63" t="s">
        <v>1075</v>
      </c>
      <c r="C1655" s="58">
        <v>29903</v>
      </c>
      <c r="D1655" s="62" t="s">
        <v>74</v>
      </c>
      <c r="E1655" s="57" t="s">
        <v>712</v>
      </c>
      <c r="F1655" s="59" t="s">
        <v>713</v>
      </c>
      <c r="G1655" s="56" t="s">
        <v>586</v>
      </c>
      <c r="H1655" s="60">
        <v>900</v>
      </c>
      <c r="I1655" s="61">
        <v>2216</v>
      </c>
      <c r="J1655" s="61">
        <f t="shared" si="32"/>
        <v>1994400</v>
      </c>
      <c r="K1655" s="55" t="s">
        <v>66</v>
      </c>
    </row>
    <row r="1656" spans="2:11" ht="16.5">
      <c r="B1656" s="63" t="s">
        <v>1075</v>
      </c>
      <c r="C1656" s="58">
        <v>29903</v>
      </c>
      <c r="D1656" s="62" t="s">
        <v>111</v>
      </c>
      <c r="E1656" s="57" t="s">
        <v>82</v>
      </c>
      <c r="F1656" s="59" t="s">
        <v>167</v>
      </c>
      <c r="G1656" s="56" t="s">
        <v>586</v>
      </c>
      <c r="H1656" s="60">
        <v>400</v>
      </c>
      <c r="I1656" s="61">
        <v>270</v>
      </c>
      <c r="J1656" s="61">
        <f t="shared" si="32"/>
        <v>108000</v>
      </c>
      <c r="K1656" s="55" t="s">
        <v>66</v>
      </c>
    </row>
    <row r="1657" spans="2:11" ht="25.5">
      <c r="B1657" s="63" t="s">
        <v>1075</v>
      </c>
      <c r="C1657" s="58">
        <v>29903</v>
      </c>
      <c r="D1657" s="62" t="s">
        <v>111</v>
      </c>
      <c r="E1657" s="57" t="s">
        <v>168</v>
      </c>
      <c r="F1657" s="59" t="s">
        <v>169</v>
      </c>
      <c r="G1657" s="56" t="s">
        <v>586</v>
      </c>
      <c r="H1657" s="60">
        <v>250</v>
      </c>
      <c r="I1657" s="61">
        <v>540</v>
      </c>
      <c r="J1657" s="61">
        <f t="shared" si="32"/>
        <v>135000</v>
      </c>
      <c r="K1657" s="55" t="s">
        <v>66</v>
      </c>
    </row>
    <row r="1658" spans="2:11" ht="25.5">
      <c r="B1658" s="63" t="s">
        <v>1075</v>
      </c>
      <c r="C1658" s="58">
        <v>29903</v>
      </c>
      <c r="D1658" s="62" t="s">
        <v>137</v>
      </c>
      <c r="E1658" s="57" t="s">
        <v>714</v>
      </c>
      <c r="F1658" s="59" t="s">
        <v>715</v>
      </c>
      <c r="G1658" s="56" t="s">
        <v>566</v>
      </c>
      <c r="H1658" s="60">
        <v>210000</v>
      </c>
      <c r="I1658" s="61">
        <v>215</v>
      </c>
      <c r="J1658" s="61">
        <f t="shared" si="32"/>
        <v>45150000</v>
      </c>
      <c r="K1658" s="55" t="s">
        <v>66</v>
      </c>
    </row>
    <row r="1659" spans="2:11" ht="16.5">
      <c r="B1659" s="63" t="s">
        <v>1075</v>
      </c>
      <c r="C1659" s="58">
        <v>29903</v>
      </c>
      <c r="D1659" s="62" t="s">
        <v>98</v>
      </c>
      <c r="E1659" s="57" t="s">
        <v>108</v>
      </c>
      <c r="F1659" s="59" t="s">
        <v>716</v>
      </c>
      <c r="G1659" s="56" t="s">
        <v>566</v>
      </c>
      <c r="H1659" s="60">
        <v>3500</v>
      </c>
      <c r="I1659" s="61">
        <v>137</v>
      </c>
      <c r="J1659" s="61">
        <f t="shared" si="32"/>
        <v>479500</v>
      </c>
      <c r="K1659" s="55" t="s">
        <v>66</v>
      </c>
    </row>
    <row r="1660" spans="2:11" ht="16.5">
      <c r="B1660" s="63" t="s">
        <v>1075</v>
      </c>
      <c r="C1660" s="58">
        <v>29903</v>
      </c>
      <c r="D1660" s="62" t="s">
        <v>170</v>
      </c>
      <c r="E1660" s="57" t="s">
        <v>717</v>
      </c>
      <c r="F1660" s="59" t="s">
        <v>718</v>
      </c>
      <c r="G1660" s="56" t="s">
        <v>160</v>
      </c>
      <c r="H1660" s="60">
        <v>50</v>
      </c>
      <c r="I1660" s="61">
        <v>1358</v>
      </c>
      <c r="J1660" s="61">
        <f t="shared" si="32"/>
        <v>67900</v>
      </c>
      <c r="K1660" s="55" t="s">
        <v>66</v>
      </c>
    </row>
    <row r="1661" spans="2:11" ht="16.5">
      <c r="B1661" s="63" t="s">
        <v>1075</v>
      </c>
      <c r="C1661" s="58">
        <v>29903</v>
      </c>
      <c r="D1661" s="62" t="s">
        <v>163</v>
      </c>
      <c r="E1661" s="57" t="s">
        <v>120</v>
      </c>
      <c r="F1661" s="59" t="s">
        <v>719</v>
      </c>
      <c r="G1661" s="56" t="s">
        <v>566</v>
      </c>
      <c r="H1661" s="60">
        <v>150</v>
      </c>
      <c r="I1661" s="61">
        <v>5947</v>
      </c>
      <c r="J1661" s="61">
        <f t="shared" si="32"/>
        <v>892050</v>
      </c>
      <c r="K1661" s="55" t="s">
        <v>66</v>
      </c>
    </row>
    <row r="1662" spans="2:11" ht="16.5">
      <c r="B1662" s="63" t="s">
        <v>1075</v>
      </c>
      <c r="C1662" s="58">
        <v>29903</v>
      </c>
      <c r="D1662" s="62" t="s">
        <v>72</v>
      </c>
      <c r="E1662" s="57" t="s">
        <v>720</v>
      </c>
      <c r="F1662" s="59" t="s">
        <v>721</v>
      </c>
      <c r="G1662" s="56" t="s">
        <v>566</v>
      </c>
      <c r="H1662" s="60">
        <v>8000</v>
      </c>
      <c r="I1662" s="61">
        <v>700</v>
      </c>
      <c r="J1662" s="61">
        <f t="shared" si="32"/>
        <v>5600000</v>
      </c>
      <c r="K1662" s="55" t="s">
        <v>66</v>
      </c>
    </row>
    <row r="1663" spans="2:11" ht="25.5">
      <c r="B1663" s="63" t="s">
        <v>1075</v>
      </c>
      <c r="C1663" s="58">
        <v>29903</v>
      </c>
      <c r="D1663" s="62" t="s">
        <v>72</v>
      </c>
      <c r="E1663" s="57" t="s">
        <v>722</v>
      </c>
      <c r="F1663" s="59" t="s">
        <v>723</v>
      </c>
      <c r="G1663" s="56" t="s">
        <v>566</v>
      </c>
      <c r="H1663" s="60">
        <v>1000</v>
      </c>
      <c r="I1663" s="61">
        <v>1860</v>
      </c>
      <c r="J1663" s="61">
        <f t="shared" si="32"/>
        <v>1860000</v>
      </c>
      <c r="K1663" s="55" t="s">
        <v>66</v>
      </c>
    </row>
    <row r="1664" spans="2:11" ht="25.5">
      <c r="B1664" s="63" t="s">
        <v>1075</v>
      </c>
      <c r="C1664" s="58">
        <v>29903</v>
      </c>
      <c r="D1664" s="62" t="s">
        <v>72</v>
      </c>
      <c r="E1664" s="57" t="s">
        <v>722</v>
      </c>
      <c r="F1664" s="59" t="s">
        <v>724</v>
      </c>
      <c r="G1664" s="56" t="s">
        <v>160</v>
      </c>
      <c r="H1664" s="60">
        <v>1000</v>
      </c>
      <c r="I1664" s="61">
        <v>2033</v>
      </c>
      <c r="J1664" s="61">
        <f t="shared" si="32"/>
        <v>2033000</v>
      </c>
      <c r="K1664" s="55" t="s">
        <v>66</v>
      </c>
    </row>
    <row r="1665" spans="2:11" ht="25.5">
      <c r="B1665" s="63" t="s">
        <v>1075</v>
      </c>
      <c r="C1665" s="58">
        <v>29903</v>
      </c>
      <c r="D1665" s="62" t="s">
        <v>72</v>
      </c>
      <c r="E1665" s="57" t="s">
        <v>171</v>
      </c>
      <c r="F1665" s="59" t="s">
        <v>725</v>
      </c>
      <c r="G1665" s="56" t="s">
        <v>566</v>
      </c>
      <c r="H1665" s="60">
        <v>50</v>
      </c>
      <c r="I1665" s="61">
        <v>113520</v>
      </c>
      <c r="J1665" s="61">
        <f t="shared" si="32"/>
        <v>5676000</v>
      </c>
      <c r="K1665" s="55" t="s">
        <v>66</v>
      </c>
    </row>
    <row r="1666" spans="2:11" ht="25.5">
      <c r="B1666" s="63" t="s">
        <v>1075</v>
      </c>
      <c r="C1666" s="58">
        <v>29903</v>
      </c>
      <c r="D1666" s="62" t="s">
        <v>72</v>
      </c>
      <c r="E1666" s="57" t="s">
        <v>171</v>
      </c>
      <c r="F1666" s="59" t="s">
        <v>726</v>
      </c>
      <c r="G1666" s="56" t="s">
        <v>566</v>
      </c>
      <c r="H1666" s="60">
        <v>120</v>
      </c>
      <c r="I1666" s="61">
        <v>33000</v>
      </c>
      <c r="J1666" s="61">
        <f t="shared" si="32"/>
        <v>3960000</v>
      </c>
      <c r="K1666" s="55" t="s">
        <v>66</v>
      </c>
    </row>
    <row r="1667" spans="2:11" ht="25.5">
      <c r="B1667" s="63" t="s">
        <v>1075</v>
      </c>
      <c r="C1667" s="58">
        <v>29903</v>
      </c>
      <c r="D1667" s="62" t="s">
        <v>72</v>
      </c>
      <c r="E1667" s="57" t="s">
        <v>174</v>
      </c>
      <c r="F1667" s="59" t="s">
        <v>175</v>
      </c>
      <c r="G1667" s="56" t="s">
        <v>566</v>
      </c>
      <c r="H1667" s="60">
        <v>4000</v>
      </c>
      <c r="I1667" s="61">
        <v>2574</v>
      </c>
      <c r="J1667" s="61">
        <f t="shared" si="32"/>
        <v>10296000</v>
      </c>
      <c r="K1667" s="55" t="s">
        <v>66</v>
      </c>
    </row>
    <row r="1668" spans="2:11" ht="16.5">
      <c r="B1668" s="63" t="s">
        <v>1124</v>
      </c>
      <c r="C1668" s="58">
        <v>29903</v>
      </c>
      <c r="D1668" s="62" t="s">
        <v>72</v>
      </c>
      <c r="E1668" s="57" t="s">
        <v>564</v>
      </c>
      <c r="F1668" s="59" t="s">
        <v>861</v>
      </c>
      <c r="G1668" s="56" t="s">
        <v>507</v>
      </c>
      <c r="H1668" s="60">
        <v>100</v>
      </c>
      <c r="I1668" s="61">
        <v>102710.2</v>
      </c>
      <c r="J1668" s="61">
        <v>10271020</v>
      </c>
      <c r="K1668" s="55" t="s">
        <v>66</v>
      </c>
    </row>
    <row r="1669" spans="2:11" ht="16.5">
      <c r="B1669" s="63" t="s">
        <v>1125</v>
      </c>
      <c r="C1669" s="58">
        <v>29903</v>
      </c>
      <c r="D1669" s="62" t="s">
        <v>72</v>
      </c>
      <c r="E1669" s="57" t="s">
        <v>174</v>
      </c>
      <c r="F1669" s="59" t="s">
        <v>456</v>
      </c>
      <c r="G1669" s="56" t="s">
        <v>384</v>
      </c>
      <c r="H1669" s="60">
        <v>500</v>
      </c>
      <c r="I1669" s="61">
        <v>8000</v>
      </c>
      <c r="J1669" s="61">
        <f>+H1669*I1669</f>
        <v>4000000</v>
      </c>
      <c r="K1669" s="55" t="s">
        <v>66</v>
      </c>
    </row>
    <row r="1670" spans="2:11" ht="16.5">
      <c r="B1670" s="63" t="s">
        <v>1125</v>
      </c>
      <c r="C1670" s="58">
        <v>29903</v>
      </c>
      <c r="D1670" s="62" t="s">
        <v>72</v>
      </c>
      <c r="E1670" s="57" t="s">
        <v>110</v>
      </c>
      <c r="F1670" s="59" t="s">
        <v>457</v>
      </c>
      <c r="G1670" s="56" t="s">
        <v>384</v>
      </c>
      <c r="H1670" s="60">
        <v>50</v>
      </c>
      <c r="I1670" s="61">
        <v>9500</v>
      </c>
      <c r="J1670" s="61">
        <f>+H1670*I1670</f>
        <v>475000</v>
      </c>
      <c r="K1670" s="55" t="s">
        <v>66</v>
      </c>
    </row>
    <row r="1671" spans="2:11" ht="16.5">
      <c r="B1671" s="63" t="s">
        <v>1125</v>
      </c>
      <c r="C1671" s="58">
        <v>29903</v>
      </c>
      <c r="D1671" s="62" t="s">
        <v>72</v>
      </c>
      <c r="E1671" s="57" t="s">
        <v>458</v>
      </c>
      <c r="F1671" s="59" t="s">
        <v>459</v>
      </c>
      <c r="G1671" s="56" t="s">
        <v>384</v>
      </c>
      <c r="H1671" s="60">
        <v>10</v>
      </c>
      <c r="I1671" s="61">
        <v>7000</v>
      </c>
      <c r="J1671" s="61">
        <f>+H1671*I1671</f>
        <v>70000</v>
      </c>
      <c r="K1671" s="55" t="s">
        <v>66</v>
      </c>
    </row>
    <row r="1672" spans="2:11" ht="25.5">
      <c r="B1672" s="63" t="s">
        <v>1125</v>
      </c>
      <c r="C1672" s="58">
        <v>29903</v>
      </c>
      <c r="D1672" s="62" t="s">
        <v>72</v>
      </c>
      <c r="E1672" s="57" t="s">
        <v>460</v>
      </c>
      <c r="F1672" s="59" t="s">
        <v>461</v>
      </c>
      <c r="G1672" s="56" t="s">
        <v>384</v>
      </c>
      <c r="H1672" s="60">
        <v>30</v>
      </c>
      <c r="I1672" s="61">
        <v>1500</v>
      </c>
      <c r="J1672" s="61">
        <f>+H1672*I1672</f>
        <v>45000</v>
      </c>
      <c r="K1672" s="55" t="s">
        <v>66</v>
      </c>
    </row>
    <row r="1673" spans="2:11" ht="16.5">
      <c r="B1673" s="63" t="s">
        <v>852</v>
      </c>
      <c r="C1673" s="58">
        <v>29904</v>
      </c>
      <c r="D1673" s="62" t="s">
        <v>150</v>
      </c>
      <c r="E1673" s="57" t="s">
        <v>108</v>
      </c>
      <c r="F1673" s="59" t="s">
        <v>211</v>
      </c>
      <c r="G1673" s="56" t="s">
        <v>94</v>
      </c>
      <c r="H1673" s="60">
        <v>1500</v>
      </c>
      <c r="I1673" s="61">
        <v>4200</v>
      </c>
      <c r="J1673" s="61">
        <f>+H1673*I1673</f>
        <v>6300000</v>
      </c>
      <c r="K1673" s="55" t="s">
        <v>66</v>
      </c>
    </row>
    <row r="1674" spans="2:11" ht="16.5">
      <c r="B1674" s="63" t="s">
        <v>852</v>
      </c>
      <c r="C1674" s="58">
        <v>29904</v>
      </c>
      <c r="D1674" s="62" t="s">
        <v>150</v>
      </c>
      <c r="E1674" s="57" t="s">
        <v>112</v>
      </c>
      <c r="F1674" s="59" t="s">
        <v>212</v>
      </c>
      <c r="G1674" s="56" t="s">
        <v>94</v>
      </c>
      <c r="H1674" s="60">
        <v>1500</v>
      </c>
      <c r="I1674" s="61">
        <v>5500</v>
      </c>
      <c r="J1674" s="61">
        <f>H1674*I1674</f>
        <v>8250000</v>
      </c>
      <c r="K1674" s="55" t="s">
        <v>66</v>
      </c>
    </row>
    <row r="1675" spans="2:11" ht="16.5">
      <c r="B1675" s="63" t="s">
        <v>852</v>
      </c>
      <c r="C1675" s="58">
        <v>29904</v>
      </c>
      <c r="D1675" s="62" t="s">
        <v>103</v>
      </c>
      <c r="E1675" s="57" t="s">
        <v>318</v>
      </c>
      <c r="F1675" s="59" t="s">
        <v>822</v>
      </c>
      <c r="G1675" s="56" t="s">
        <v>94</v>
      </c>
      <c r="H1675" s="60">
        <v>800</v>
      </c>
      <c r="I1675" s="61">
        <v>6900</v>
      </c>
      <c r="J1675" s="61">
        <f>H1675*I1675</f>
        <v>5520000</v>
      </c>
      <c r="K1675" s="55" t="s">
        <v>66</v>
      </c>
    </row>
    <row r="1676" spans="2:11" ht="16.5">
      <c r="B1676" s="63" t="s">
        <v>852</v>
      </c>
      <c r="C1676" s="58">
        <v>29904</v>
      </c>
      <c r="D1676" s="62" t="s">
        <v>71</v>
      </c>
      <c r="E1676" s="57">
        <v>120</v>
      </c>
      <c r="F1676" s="59" t="s">
        <v>821</v>
      </c>
      <c r="G1676" s="56" t="s">
        <v>94</v>
      </c>
      <c r="H1676" s="60">
        <v>300</v>
      </c>
      <c r="I1676" s="61">
        <v>20000</v>
      </c>
      <c r="J1676" s="61">
        <f>+H1676*I1676</f>
        <v>6000000</v>
      </c>
      <c r="K1676" s="55" t="s">
        <v>66</v>
      </c>
    </row>
    <row r="1677" spans="2:11" ht="16.5">
      <c r="B1677" s="63" t="s">
        <v>852</v>
      </c>
      <c r="C1677" s="58">
        <v>29904</v>
      </c>
      <c r="D1677" s="62" t="s">
        <v>71</v>
      </c>
      <c r="E1677" s="57">
        <v>200</v>
      </c>
      <c r="F1677" s="59" t="s">
        <v>320</v>
      </c>
      <c r="G1677" s="56" t="s">
        <v>94</v>
      </c>
      <c r="H1677" s="60">
        <v>300</v>
      </c>
      <c r="I1677" s="61">
        <v>20000</v>
      </c>
      <c r="J1677" s="61">
        <f>H1677*I1677</f>
        <v>6000000</v>
      </c>
      <c r="K1677" s="55" t="s">
        <v>66</v>
      </c>
    </row>
    <row r="1678" spans="2:11" ht="25.5">
      <c r="B1678" s="63" t="s">
        <v>852</v>
      </c>
      <c r="C1678" s="58">
        <v>29904</v>
      </c>
      <c r="D1678" s="62" t="s">
        <v>71</v>
      </c>
      <c r="E1678" s="57">
        <v>950</v>
      </c>
      <c r="F1678" s="59" t="s">
        <v>238</v>
      </c>
      <c r="G1678" s="56" t="s">
        <v>94</v>
      </c>
      <c r="H1678" s="60">
        <v>599</v>
      </c>
      <c r="I1678" s="61">
        <v>5800</v>
      </c>
      <c r="J1678" s="61">
        <f>+(I1678*H1678)</f>
        <v>3474200</v>
      </c>
      <c r="K1678" s="55" t="s">
        <v>66</v>
      </c>
    </row>
    <row r="1679" spans="2:11" ht="16.5">
      <c r="B1679" s="63" t="s">
        <v>852</v>
      </c>
      <c r="C1679" s="58">
        <v>29904</v>
      </c>
      <c r="D1679" s="62" t="s">
        <v>133</v>
      </c>
      <c r="E1679" s="57">
        <v>560</v>
      </c>
      <c r="F1679" s="59" t="s">
        <v>321</v>
      </c>
      <c r="G1679" s="56" t="s">
        <v>94</v>
      </c>
      <c r="H1679" s="60">
        <v>100</v>
      </c>
      <c r="I1679" s="61">
        <v>2500</v>
      </c>
      <c r="J1679" s="61">
        <f>+(I1679*H1679)</f>
        <v>250000</v>
      </c>
      <c r="K1679" s="55" t="s">
        <v>66</v>
      </c>
    </row>
    <row r="1680" spans="2:11" ht="16.5">
      <c r="B1680" s="63" t="s">
        <v>852</v>
      </c>
      <c r="C1680" s="58">
        <v>29904</v>
      </c>
      <c r="D1680" s="62" t="s">
        <v>128</v>
      </c>
      <c r="E1680" s="57" t="s">
        <v>101</v>
      </c>
      <c r="F1680" s="59" t="s">
        <v>319</v>
      </c>
      <c r="G1680" s="56" t="s">
        <v>94</v>
      </c>
      <c r="H1680" s="60">
        <v>25000</v>
      </c>
      <c r="I1680" s="61">
        <v>300</v>
      </c>
      <c r="J1680" s="61">
        <f>H1680*I1680</f>
        <v>7500000</v>
      </c>
      <c r="K1680" s="55" t="s">
        <v>66</v>
      </c>
    </row>
    <row r="1681" spans="2:11" ht="25.5">
      <c r="B1681" s="63" t="s">
        <v>852</v>
      </c>
      <c r="C1681" s="58">
        <v>29904</v>
      </c>
      <c r="D1681" s="62" t="s">
        <v>72</v>
      </c>
      <c r="E1681" s="57">
        <v>299</v>
      </c>
      <c r="F1681" s="59" t="s">
        <v>239</v>
      </c>
      <c r="G1681" s="56" t="s">
        <v>94</v>
      </c>
      <c r="H1681" s="60">
        <v>420</v>
      </c>
      <c r="I1681" s="61">
        <v>5000</v>
      </c>
      <c r="J1681" s="61">
        <f>+I1681*H1681</f>
        <v>2100000</v>
      </c>
      <c r="K1681" s="55" t="s">
        <v>66</v>
      </c>
    </row>
    <row r="1682" spans="2:11" ht="25.5">
      <c r="B1682" s="63" t="s">
        <v>1075</v>
      </c>
      <c r="C1682" s="58">
        <v>29904</v>
      </c>
      <c r="D1682" s="62" t="s">
        <v>90</v>
      </c>
      <c r="E1682" s="57" t="s">
        <v>82</v>
      </c>
      <c r="F1682" s="59" t="s">
        <v>727</v>
      </c>
      <c r="G1682" s="56" t="s">
        <v>566</v>
      </c>
      <c r="H1682" s="60">
        <v>200</v>
      </c>
      <c r="I1682" s="61">
        <v>57042</v>
      </c>
      <c r="J1682" s="61">
        <f>SUM(H1682*I1682)</f>
        <v>11408400</v>
      </c>
      <c r="K1682" s="55" t="s">
        <v>66</v>
      </c>
    </row>
    <row r="1683" spans="2:11" ht="16.5">
      <c r="B1683" s="63" t="s">
        <v>1075</v>
      </c>
      <c r="C1683" s="58">
        <v>29904</v>
      </c>
      <c r="D1683" s="62" t="s">
        <v>81</v>
      </c>
      <c r="E1683" s="57" t="s">
        <v>82</v>
      </c>
      <c r="F1683" s="59" t="s">
        <v>242</v>
      </c>
      <c r="G1683" s="56" t="s">
        <v>566</v>
      </c>
      <c r="H1683" s="60">
        <v>3000</v>
      </c>
      <c r="I1683" s="61">
        <v>6050</v>
      </c>
      <c r="J1683" s="61">
        <f>SUM(H1683*I1683)</f>
        <v>18150000</v>
      </c>
      <c r="K1683" s="55" t="s">
        <v>66</v>
      </c>
    </row>
    <row r="1684" spans="2:11" ht="25.5">
      <c r="B1684" s="63" t="s">
        <v>1075</v>
      </c>
      <c r="C1684" s="58">
        <v>29904</v>
      </c>
      <c r="D1684" s="62" t="s">
        <v>90</v>
      </c>
      <c r="E1684" s="57" t="s">
        <v>141</v>
      </c>
      <c r="F1684" s="59" t="s">
        <v>728</v>
      </c>
      <c r="G1684" s="56" t="s">
        <v>566</v>
      </c>
      <c r="H1684" s="60">
        <v>25000</v>
      </c>
      <c r="I1684" s="61">
        <v>6480</v>
      </c>
      <c r="J1684" s="61">
        <f>SUM(H1684*I1684)</f>
        <v>162000000</v>
      </c>
      <c r="K1684" s="55" t="s">
        <v>66</v>
      </c>
    </row>
    <row r="1685" spans="2:11" ht="16.5">
      <c r="B1685" s="63" t="s">
        <v>1075</v>
      </c>
      <c r="C1685" s="58">
        <v>29904</v>
      </c>
      <c r="D1685" s="62" t="s">
        <v>71</v>
      </c>
      <c r="E1685" s="57" t="s">
        <v>839</v>
      </c>
      <c r="F1685" s="59" t="s">
        <v>840</v>
      </c>
      <c r="G1685" s="56" t="s">
        <v>159</v>
      </c>
      <c r="H1685" s="60" t="s">
        <v>841</v>
      </c>
      <c r="I1685" s="61"/>
      <c r="J1685" s="61"/>
      <c r="K1685" s="55" t="s">
        <v>66</v>
      </c>
    </row>
    <row r="1686" spans="2:11" ht="16.5">
      <c r="B1686" s="63" t="s">
        <v>1075</v>
      </c>
      <c r="C1686" s="58">
        <v>29904</v>
      </c>
      <c r="D1686" s="62" t="s">
        <v>162</v>
      </c>
      <c r="E1686" s="57" t="s">
        <v>76</v>
      </c>
      <c r="F1686" s="59" t="s">
        <v>729</v>
      </c>
      <c r="G1686" s="56" t="s">
        <v>566</v>
      </c>
      <c r="H1686" s="60">
        <v>150</v>
      </c>
      <c r="I1686" s="61">
        <v>3250</v>
      </c>
      <c r="J1686" s="61">
        <f aca="true" t="shared" si="33" ref="J1686:J1692">SUM(H1686*I1686)</f>
        <v>487500</v>
      </c>
      <c r="K1686" s="55" t="s">
        <v>66</v>
      </c>
    </row>
    <row r="1687" spans="2:11" ht="16.5">
      <c r="B1687" s="63" t="s">
        <v>1075</v>
      </c>
      <c r="C1687" s="58">
        <v>29904</v>
      </c>
      <c r="D1687" s="62" t="s">
        <v>68</v>
      </c>
      <c r="E1687" s="57" t="s">
        <v>730</v>
      </c>
      <c r="F1687" s="59" t="s">
        <v>731</v>
      </c>
      <c r="G1687" s="56" t="s">
        <v>566</v>
      </c>
      <c r="H1687" s="60">
        <v>500</v>
      </c>
      <c r="I1687" s="61">
        <v>8150</v>
      </c>
      <c r="J1687" s="61">
        <f t="shared" si="33"/>
        <v>4075000</v>
      </c>
      <c r="K1687" s="55" t="s">
        <v>66</v>
      </c>
    </row>
    <row r="1688" spans="2:11" ht="16.5">
      <c r="B1688" s="63" t="s">
        <v>1075</v>
      </c>
      <c r="C1688" s="58">
        <v>29904</v>
      </c>
      <c r="D1688" s="62" t="s">
        <v>88</v>
      </c>
      <c r="E1688" s="57" t="s">
        <v>76</v>
      </c>
      <c r="F1688" s="59" t="s">
        <v>732</v>
      </c>
      <c r="G1688" s="56" t="s">
        <v>566</v>
      </c>
      <c r="H1688" s="60">
        <v>5</v>
      </c>
      <c r="I1688" s="61">
        <v>22000</v>
      </c>
      <c r="J1688" s="61">
        <f t="shared" si="33"/>
        <v>110000</v>
      </c>
      <c r="K1688" s="55" t="s">
        <v>66</v>
      </c>
    </row>
    <row r="1689" spans="2:11" ht="16.5">
      <c r="B1689" s="63" t="s">
        <v>1075</v>
      </c>
      <c r="C1689" s="58">
        <v>29904</v>
      </c>
      <c r="D1689" s="62" t="s">
        <v>122</v>
      </c>
      <c r="E1689" s="57" t="s">
        <v>139</v>
      </c>
      <c r="F1689" s="59" t="s">
        <v>177</v>
      </c>
      <c r="G1689" s="56" t="s">
        <v>566</v>
      </c>
      <c r="H1689" s="60">
        <v>500</v>
      </c>
      <c r="I1689" s="61">
        <v>1928</v>
      </c>
      <c r="J1689" s="61">
        <f t="shared" si="33"/>
        <v>964000</v>
      </c>
      <c r="K1689" s="55" t="s">
        <v>66</v>
      </c>
    </row>
    <row r="1690" spans="2:11" ht="16.5">
      <c r="B1690" s="63" t="s">
        <v>1075</v>
      </c>
      <c r="C1690" s="58">
        <v>29904</v>
      </c>
      <c r="D1690" s="62" t="s">
        <v>733</v>
      </c>
      <c r="E1690" s="57" t="s">
        <v>82</v>
      </c>
      <c r="F1690" s="59" t="s">
        <v>734</v>
      </c>
      <c r="G1690" s="56" t="s">
        <v>566</v>
      </c>
      <c r="H1690" s="60">
        <v>1000</v>
      </c>
      <c r="I1690" s="61">
        <v>7300</v>
      </c>
      <c r="J1690" s="61">
        <f t="shared" si="33"/>
        <v>7300000</v>
      </c>
      <c r="K1690" s="55" t="s">
        <v>66</v>
      </c>
    </row>
    <row r="1691" spans="2:11" ht="16.5">
      <c r="B1691" s="63" t="s">
        <v>1075</v>
      </c>
      <c r="C1691" s="58">
        <v>29904</v>
      </c>
      <c r="D1691" s="62" t="s">
        <v>72</v>
      </c>
      <c r="E1691" s="57" t="s">
        <v>82</v>
      </c>
      <c r="F1691" s="59" t="s">
        <v>735</v>
      </c>
      <c r="G1691" s="56" t="s">
        <v>566</v>
      </c>
      <c r="H1691" s="60">
        <v>150</v>
      </c>
      <c r="I1691" s="61">
        <v>6851</v>
      </c>
      <c r="J1691" s="61">
        <f t="shared" si="33"/>
        <v>1027650</v>
      </c>
      <c r="K1691" s="55" t="s">
        <v>66</v>
      </c>
    </row>
    <row r="1692" spans="2:11" ht="16.5">
      <c r="B1692" s="63" t="s">
        <v>1075</v>
      </c>
      <c r="C1692" s="58">
        <v>29904</v>
      </c>
      <c r="D1692" s="62" t="s">
        <v>72</v>
      </c>
      <c r="E1692" s="57" t="s">
        <v>736</v>
      </c>
      <c r="F1692" s="59" t="s">
        <v>737</v>
      </c>
      <c r="G1692" s="56" t="s">
        <v>566</v>
      </c>
      <c r="H1692" s="60">
        <v>2</v>
      </c>
      <c r="I1692" s="61">
        <v>3630000</v>
      </c>
      <c r="J1692" s="61">
        <f t="shared" si="33"/>
        <v>7260000</v>
      </c>
      <c r="K1692" s="55" t="s">
        <v>66</v>
      </c>
    </row>
    <row r="1693" spans="2:11" ht="16.5">
      <c r="B1693" s="63" t="s">
        <v>1018</v>
      </c>
      <c r="C1693" s="58">
        <v>29904</v>
      </c>
      <c r="D1693" s="62" t="s">
        <v>71</v>
      </c>
      <c r="E1693" s="57" t="s">
        <v>117</v>
      </c>
      <c r="F1693" s="59" t="s">
        <v>557</v>
      </c>
      <c r="G1693" s="56" t="s">
        <v>94</v>
      </c>
      <c r="H1693" s="60" t="s">
        <v>300</v>
      </c>
      <c r="I1693" s="61">
        <v>85000</v>
      </c>
      <c r="J1693" s="61">
        <f>+I1693*H1693</f>
        <v>1275000</v>
      </c>
      <c r="K1693" s="55" t="s">
        <v>66</v>
      </c>
    </row>
    <row r="1694" spans="2:11" ht="16.5">
      <c r="B1694" s="63" t="s">
        <v>1018</v>
      </c>
      <c r="C1694" s="58">
        <v>29904</v>
      </c>
      <c r="D1694" s="62" t="s">
        <v>70</v>
      </c>
      <c r="E1694" s="57" t="s">
        <v>109</v>
      </c>
      <c r="F1694" s="59" t="s">
        <v>278</v>
      </c>
      <c r="G1694" s="56" t="s">
        <v>94</v>
      </c>
      <c r="H1694" s="60">
        <v>950</v>
      </c>
      <c r="I1694" s="61">
        <v>6000</v>
      </c>
      <c r="J1694" s="61">
        <f>+I1694*H1694</f>
        <v>5700000</v>
      </c>
      <c r="K1694" s="55" t="s">
        <v>66</v>
      </c>
    </row>
    <row r="1695" spans="2:11" ht="38.25">
      <c r="B1695" s="63" t="s">
        <v>1124</v>
      </c>
      <c r="C1695" s="58">
        <v>29904</v>
      </c>
      <c r="D1695" s="62" t="s">
        <v>103</v>
      </c>
      <c r="E1695" s="57" t="s">
        <v>475</v>
      </c>
      <c r="F1695" s="59" t="s">
        <v>896</v>
      </c>
      <c r="G1695" s="56" t="s">
        <v>507</v>
      </c>
      <c r="H1695" s="60">
        <v>14000</v>
      </c>
      <c r="I1695" s="61">
        <v>25803</v>
      </c>
      <c r="J1695" s="61">
        <v>361242000</v>
      </c>
      <c r="K1695" s="55" t="s">
        <v>66</v>
      </c>
    </row>
    <row r="1696" spans="2:11" ht="25.5">
      <c r="B1696" s="63" t="s">
        <v>1124</v>
      </c>
      <c r="C1696" s="58">
        <v>29904</v>
      </c>
      <c r="D1696" s="62" t="s">
        <v>103</v>
      </c>
      <c r="E1696" s="57" t="s">
        <v>475</v>
      </c>
      <c r="F1696" s="59" t="s">
        <v>897</v>
      </c>
      <c r="G1696" s="56" t="s">
        <v>507</v>
      </c>
      <c r="H1696" s="60">
        <v>1800</v>
      </c>
      <c r="I1696" s="61">
        <v>25803</v>
      </c>
      <c r="J1696" s="61">
        <v>46445400</v>
      </c>
      <c r="K1696" s="55" t="s">
        <v>66</v>
      </c>
    </row>
    <row r="1697" spans="2:11" ht="25.5">
      <c r="B1697" s="63" t="s">
        <v>1124</v>
      </c>
      <c r="C1697" s="58">
        <v>29904</v>
      </c>
      <c r="D1697" s="62" t="s">
        <v>70</v>
      </c>
      <c r="E1697" s="57" t="s">
        <v>76</v>
      </c>
      <c r="F1697" s="59" t="s">
        <v>898</v>
      </c>
      <c r="G1697" s="56" t="s">
        <v>507</v>
      </c>
      <c r="H1697" s="60">
        <v>23000</v>
      </c>
      <c r="I1697" s="61">
        <v>20030</v>
      </c>
      <c r="J1697" s="61">
        <v>460690000</v>
      </c>
      <c r="K1697" s="55" t="s">
        <v>66</v>
      </c>
    </row>
    <row r="1698" spans="2:11" ht="25.5">
      <c r="B1698" s="63" t="s">
        <v>1124</v>
      </c>
      <c r="C1698" s="58">
        <v>29904</v>
      </c>
      <c r="D1698" s="62" t="s">
        <v>70</v>
      </c>
      <c r="E1698" s="57" t="s">
        <v>76</v>
      </c>
      <c r="F1698" s="59" t="s">
        <v>899</v>
      </c>
      <c r="G1698" s="56" t="s">
        <v>507</v>
      </c>
      <c r="H1698" s="60">
        <v>3000</v>
      </c>
      <c r="I1698" s="61">
        <v>20030</v>
      </c>
      <c r="J1698" s="61">
        <v>60090000</v>
      </c>
      <c r="K1698" s="55" t="s">
        <v>66</v>
      </c>
    </row>
    <row r="1699" spans="2:11" ht="38.25">
      <c r="B1699" s="63" t="s">
        <v>1124</v>
      </c>
      <c r="C1699" s="58">
        <v>29904</v>
      </c>
      <c r="D1699" s="62" t="s">
        <v>70</v>
      </c>
      <c r="E1699" s="57" t="s">
        <v>109</v>
      </c>
      <c r="F1699" s="59" t="s">
        <v>900</v>
      </c>
      <c r="G1699" s="56" t="s">
        <v>507</v>
      </c>
      <c r="H1699" s="60">
        <v>35000</v>
      </c>
      <c r="I1699" s="61">
        <v>5480</v>
      </c>
      <c r="J1699" s="61">
        <v>191800000</v>
      </c>
      <c r="K1699" s="55" t="s">
        <v>66</v>
      </c>
    </row>
    <row r="1700" spans="2:11" ht="25.5">
      <c r="B1700" s="63" t="s">
        <v>1124</v>
      </c>
      <c r="C1700" s="58">
        <v>29904</v>
      </c>
      <c r="D1700" s="62" t="s">
        <v>98</v>
      </c>
      <c r="E1700" s="57" t="s">
        <v>79</v>
      </c>
      <c r="F1700" s="59" t="s">
        <v>901</v>
      </c>
      <c r="G1700" s="56" t="s">
        <v>507</v>
      </c>
      <c r="H1700" s="60">
        <v>4450</v>
      </c>
      <c r="I1700" s="61">
        <v>37410</v>
      </c>
      <c r="J1700" s="61">
        <v>166474500</v>
      </c>
      <c r="K1700" s="55" t="s">
        <v>66</v>
      </c>
    </row>
    <row r="1701" spans="2:11" ht="25.5">
      <c r="B1701" s="63" t="s">
        <v>1124</v>
      </c>
      <c r="C1701" s="58">
        <v>29904</v>
      </c>
      <c r="D1701" s="62" t="s">
        <v>98</v>
      </c>
      <c r="E1701" s="57" t="s">
        <v>79</v>
      </c>
      <c r="F1701" s="59" t="s">
        <v>902</v>
      </c>
      <c r="G1701" s="56" t="s">
        <v>507</v>
      </c>
      <c r="H1701" s="60">
        <v>750</v>
      </c>
      <c r="I1701" s="61">
        <v>37410</v>
      </c>
      <c r="J1701" s="61">
        <v>28057500</v>
      </c>
      <c r="K1701" s="55" t="s">
        <v>66</v>
      </c>
    </row>
    <row r="1702" spans="2:11" ht="25.5">
      <c r="B1702" s="63" t="s">
        <v>1124</v>
      </c>
      <c r="C1702" s="58">
        <v>29904</v>
      </c>
      <c r="D1702" s="62" t="s">
        <v>128</v>
      </c>
      <c r="E1702" s="57" t="s">
        <v>101</v>
      </c>
      <c r="F1702" s="59" t="s">
        <v>903</v>
      </c>
      <c r="G1702" s="56" t="s">
        <v>507</v>
      </c>
      <c r="H1702" s="60">
        <v>5000</v>
      </c>
      <c r="I1702" s="61">
        <v>4425</v>
      </c>
      <c r="J1702" s="61">
        <v>22125000</v>
      </c>
      <c r="K1702" s="55" t="s">
        <v>66</v>
      </c>
    </row>
    <row r="1703" spans="2:11" ht="38.25">
      <c r="B1703" s="63" t="s">
        <v>1124</v>
      </c>
      <c r="C1703" s="58">
        <v>29904</v>
      </c>
      <c r="D1703" s="62" t="s">
        <v>71</v>
      </c>
      <c r="E1703" s="57" t="s">
        <v>92</v>
      </c>
      <c r="F1703" s="59" t="s">
        <v>904</v>
      </c>
      <c r="G1703" s="56" t="s">
        <v>507</v>
      </c>
      <c r="H1703" s="60">
        <v>4450</v>
      </c>
      <c r="I1703" s="61">
        <v>50000</v>
      </c>
      <c r="J1703" s="61">
        <v>222500000</v>
      </c>
      <c r="K1703" s="55" t="s">
        <v>66</v>
      </c>
    </row>
    <row r="1704" spans="2:11" ht="25.5">
      <c r="B1704" s="63" t="s">
        <v>1124</v>
      </c>
      <c r="C1704" s="58">
        <v>29904</v>
      </c>
      <c r="D1704" s="62" t="s">
        <v>71</v>
      </c>
      <c r="E1704" s="57" t="s">
        <v>92</v>
      </c>
      <c r="F1704" s="59" t="s">
        <v>905</v>
      </c>
      <c r="G1704" s="56" t="s">
        <v>507</v>
      </c>
      <c r="H1704" s="60">
        <v>750</v>
      </c>
      <c r="I1704" s="61">
        <v>50000</v>
      </c>
      <c r="J1704" s="61">
        <v>37500000</v>
      </c>
      <c r="K1704" s="55" t="s">
        <v>66</v>
      </c>
    </row>
    <row r="1705" spans="2:11" ht="25.5">
      <c r="B1705" s="63" t="s">
        <v>1124</v>
      </c>
      <c r="C1705" s="58">
        <v>29904</v>
      </c>
      <c r="D1705" s="62" t="s">
        <v>111</v>
      </c>
      <c r="E1705" s="57" t="s">
        <v>76</v>
      </c>
      <c r="F1705" s="59" t="s">
        <v>906</v>
      </c>
      <c r="G1705" s="56" t="s">
        <v>507</v>
      </c>
      <c r="H1705" s="60"/>
      <c r="I1705" s="61">
        <v>230000</v>
      </c>
      <c r="J1705" s="61">
        <v>0</v>
      </c>
      <c r="K1705" s="55" t="s">
        <v>66</v>
      </c>
    </row>
    <row r="1706" spans="2:11" ht="25.5">
      <c r="B1706" s="63" t="s">
        <v>1124</v>
      </c>
      <c r="C1706" s="58">
        <v>29904</v>
      </c>
      <c r="D1706" s="62" t="s">
        <v>111</v>
      </c>
      <c r="E1706" s="57" t="s">
        <v>76</v>
      </c>
      <c r="F1706" s="59" t="s">
        <v>906</v>
      </c>
      <c r="G1706" s="56" t="s">
        <v>507</v>
      </c>
      <c r="H1706" s="60"/>
      <c r="I1706" s="61">
        <v>230000</v>
      </c>
      <c r="J1706" s="61">
        <v>0</v>
      </c>
      <c r="K1706" s="55" t="s">
        <v>66</v>
      </c>
    </row>
    <row r="1707" spans="2:11" ht="16.5">
      <c r="B1707" s="63" t="s">
        <v>1125</v>
      </c>
      <c r="C1707" s="58">
        <v>29904</v>
      </c>
      <c r="D1707" s="62" t="s">
        <v>72</v>
      </c>
      <c r="E1707" s="57" t="s">
        <v>1113</v>
      </c>
      <c r="F1707" s="59" t="s">
        <v>1114</v>
      </c>
      <c r="G1707" s="56" t="s">
        <v>384</v>
      </c>
      <c r="H1707" s="60">
        <v>25000</v>
      </c>
      <c r="I1707" s="61">
        <v>200</v>
      </c>
      <c r="J1707" s="61">
        <f>+H1707*I1707</f>
        <v>5000000</v>
      </c>
      <c r="K1707" s="55" t="s">
        <v>66</v>
      </c>
    </row>
    <row r="1708" spans="2:11" ht="16.5">
      <c r="B1708" s="63" t="s">
        <v>1125</v>
      </c>
      <c r="C1708" s="58">
        <v>29904</v>
      </c>
      <c r="D1708" s="62" t="s">
        <v>72</v>
      </c>
      <c r="E1708" s="57" t="s">
        <v>1113</v>
      </c>
      <c r="F1708" s="59" t="s">
        <v>1115</v>
      </c>
      <c r="G1708" s="56" t="s">
        <v>384</v>
      </c>
      <c r="H1708" s="60">
        <v>105000</v>
      </c>
      <c r="I1708" s="61">
        <v>70</v>
      </c>
      <c r="J1708" s="61">
        <f>+H1708*I1708</f>
        <v>7350000</v>
      </c>
      <c r="K1708" s="55" t="s">
        <v>66</v>
      </c>
    </row>
    <row r="1709" spans="2:11" ht="16.5">
      <c r="B1709" s="63" t="s">
        <v>1125</v>
      </c>
      <c r="C1709" s="58">
        <v>29904</v>
      </c>
      <c r="D1709" s="62" t="s">
        <v>150</v>
      </c>
      <c r="E1709" s="57" t="s">
        <v>112</v>
      </c>
      <c r="F1709" s="59" t="s">
        <v>212</v>
      </c>
      <c r="G1709" s="56" t="s">
        <v>384</v>
      </c>
      <c r="H1709" s="60">
        <v>140</v>
      </c>
      <c r="I1709" s="61">
        <v>18000</v>
      </c>
      <c r="J1709" s="61">
        <f>+H1709*I1709</f>
        <v>2520000</v>
      </c>
      <c r="K1709" s="55" t="s">
        <v>66</v>
      </c>
    </row>
    <row r="1710" spans="2:11" ht="25.5">
      <c r="B1710" s="63" t="s">
        <v>852</v>
      </c>
      <c r="C1710" s="58">
        <v>29905</v>
      </c>
      <c r="D1710" s="62" t="s">
        <v>104</v>
      </c>
      <c r="E1710" s="57">
        <v>20</v>
      </c>
      <c r="F1710" s="59" t="s">
        <v>203</v>
      </c>
      <c r="G1710" s="56" t="s">
        <v>94</v>
      </c>
      <c r="H1710" s="60">
        <v>20000</v>
      </c>
      <c r="I1710" s="61">
        <v>257.04</v>
      </c>
      <c r="J1710" s="61">
        <f>+I1710*H1710</f>
        <v>5140800</v>
      </c>
      <c r="K1710" s="55" t="s">
        <v>66</v>
      </c>
    </row>
    <row r="1711" spans="2:11" ht="38.25">
      <c r="B1711" s="63" t="s">
        <v>852</v>
      </c>
      <c r="C1711" s="58">
        <v>29905</v>
      </c>
      <c r="D1711" s="62" t="s">
        <v>70</v>
      </c>
      <c r="E1711" s="57">
        <v>30</v>
      </c>
      <c r="F1711" s="59" t="s">
        <v>205</v>
      </c>
      <c r="G1711" s="56" t="s">
        <v>322</v>
      </c>
      <c r="H1711" s="60">
        <v>20000</v>
      </c>
      <c r="I1711" s="61">
        <v>577.83</v>
      </c>
      <c r="J1711" s="61">
        <f>+I1711*H1711</f>
        <v>11556600</v>
      </c>
      <c r="K1711" s="55" t="s">
        <v>66</v>
      </c>
    </row>
    <row r="1712" spans="2:11" ht="16.5">
      <c r="B1712" s="63" t="s">
        <v>852</v>
      </c>
      <c r="C1712" s="58">
        <v>29905</v>
      </c>
      <c r="D1712" s="62" t="s">
        <v>70</v>
      </c>
      <c r="E1712" s="57">
        <v>180</v>
      </c>
      <c r="F1712" s="59" t="s">
        <v>323</v>
      </c>
      <c r="G1712" s="56" t="s">
        <v>322</v>
      </c>
      <c r="H1712" s="60">
        <v>10000</v>
      </c>
      <c r="I1712" s="61">
        <v>910.35</v>
      </c>
      <c r="J1712" s="61">
        <f>+I1712*H1712</f>
        <v>9103500</v>
      </c>
      <c r="K1712" s="55" t="s">
        <v>66</v>
      </c>
    </row>
    <row r="1713" spans="2:11" ht="16.5">
      <c r="B1713" s="63" t="s">
        <v>852</v>
      </c>
      <c r="C1713" s="58">
        <v>29905</v>
      </c>
      <c r="D1713" s="62" t="s">
        <v>74</v>
      </c>
      <c r="E1713" s="57">
        <v>30</v>
      </c>
      <c r="F1713" s="59" t="s">
        <v>206</v>
      </c>
      <c r="G1713" s="56" t="s">
        <v>322</v>
      </c>
      <c r="H1713" s="60">
        <v>15000</v>
      </c>
      <c r="I1713" s="61">
        <v>2241.96</v>
      </c>
      <c r="J1713" s="61">
        <f>+I1713*H1713</f>
        <v>33629400</v>
      </c>
      <c r="K1713" s="55" t="s">
        <v>66</v>
      </c>
    </row>
    <row r="1714" spans="2:11" ht="16.5">
      <c r="B1714" s="63" t="s">
        <v>852</v>
      </c>
      <c r="C1714" s="58">
        <v>29905</v>
      </c>
      <c r="D1714" s="62" t="s">
        <v>74</v>
      </c>
      <c r="E1714" s="57">
        <v>305</v>
      </c>
      <c r="F1714" s="59" t="s">
        <v>204</v>
      </c>
      <c r="G1714" s="56" t="s">
        <v>322</v>
      </c>
      <c r="H1714" s="60">
        <v>15000</v>
      </c>
      <c r="I1714" s="61">
        <v>962.68</v>
      </c>
      <c r="J1714" s="61">
        <f>+I1714*H1714</f>
        <v>14440200</v>
      </c>
      <c r="K1714" s="55" t="s">
        <v>66</v>
      </c>
    </row>
    <row r="1715" spans="2:11" ht="16.5">
      <c r="B1715" s="63" t="s">
        <v>852</v>
      </c>
      <c r="C1715" s="58">
        <v>29905</v>
      </c>
      <c r="D1715" s="62" t="s">
        <v>75</v>
      </c>
      <c r="E1715" s="57" t="s">
        <v>106</v>
      </c>
      <c r="F1715" s="59" t="s">
        <v>324</v>
      </c>
      <c r="G1715" s="56" t="s">
        <v>94</v>
      </c>
      <c r="H1715" s="60">
        <v>6000</v>
      </c>
      <c r="I1715" s="61">
        <v>529.2</v>
      </c>
      <c r="J1715" s="61">
        <f>+H1715*I1715</f>
        <v>3175200.0000000005</v>
      </c>
      <c r="K1715" s="55" t="s">
        <v>66</v>
      </c>
    </row>
    <row r="1716" spans="2:11" ht="16.5">
      <c r="B1716" s="63" t="s">
        <v>852</v>
      </c>
      <c r="C1716" s="58">
        <v>29905</v>
      </c>
      <c r="D1716" s="62" t="s">
        <v>72</v>
      </c>
      <c r="E1716" s="57">
        <v>225</v>
      </c>
      <c r="F1716" s="59" t="s">
        <v>820</v>
      </c>
      <c r="G1716" s="56" t="s">
        <v>94</v>
      </c>
      <c r="H1716" s="60">
        <v>15000</v>
      </c>
      <c r="I1716" s="61">
        <v>481.95</v>
      </c>
      <c r="J1716" s="61">
        <f>+I1716*H1716</f>
        <v>7229250</v>
      </c>
      <c r="K1716" s="55" t="s">
        <v>66</v>
      </c>
    </row>
    <row r="1717" spans="2:11" ht="16.5">
      <c r="B1717" s="63" t="s">
        <v>1075</v>
      </c>
      <c r="C1717" s="58">
        <v>29905</v>
      </c>
      <c r="D1717" s="62" t="s">
        <v>83</v>
      </c>
      <c r="E1717" s="57" t="s">
        <v>77</v>
      </c>
      <c r="F1717" s="59" t="s">
        <v>178</v>
      </c>
      <c r="G1717" s="56" t="s">
        <v>566</v>
      </c>
      <c r="H1717" s="60">
        <v>500</v>
      </c>
      <c r="I1717" s="61">
        <v>595</v>
      </c>
      <c r="J1717" s="61">
        <f>SUM(H1717*I1717)</f>
        <v>297500</v>
      </c>
      <c r="K1717" s="55" t="s">
        <v>66</v>
      </c>
    </row>
    <row r="1718" spans="2:11" ht="16.5">
      <c r="B1718" s="63" t="s">
        <v>1075</v>
      </c>
      <c r="C1718" s="58">
        <v>29905</v>
      </c>
      <c r="D1718" s="62" t="s">
        <v>78</v>
      </c>
      <c r="E1718" s="57" t="s">
        <v>279</v>
      </c>
      <c r="F1718" s="59" t="s">
        <v>842</v>
      </c>
      <c r="G1718" s="56" t="s">
        <v>566</v>
      </c>
      <c r="H1718" s="60"/>
      <c r="I1718" s="61"/>
      <c r="J1718" s="61"/>
      <c r="K1718" s="55" t="s">
        <v>66</v>
      </c>
    </row>
    <row r="1719" spans="2:11" ht="25.5">
      <c r="B1719" s="63" t="s">
        <v>1075</v>
      </c>
      <c r="C1719" s="58">
        <v>29905</v>
      </c>
      <c r="D1719" s="62" t="s">
        <v>81</v>
      </c>
      <c r="E1719" s="57" t="s">
        <v>179</v>
      </c>
      <c r="F1719" s="59" t="s">
        <v>180</v>
      </c>
      <c r="G1719" s="56" t="s">
        <v>571</v>
      </c>
      <c r="H1719" s="60">
        <v>2000</v>
      </c>
      <c r="I1719" s="61">
        <v>468</v>
      </c>
      <c r="J1719" s="61">
        <f aca="true" t="shared" si="34" ref="J1719:J1741">SUM(H1719*I1719)</f>
        <v>936000</v>
      </c>
      <c r="K1719" s="55" t="s">
        <v>66</v>
      </c>
    </row>
    <row r="1720" spans="2:11" ht="16.5">
      <c r="B1720" s="63" t="s">
        <v>1075</v>
      </c>
      <c r="C1720" s="58">
        <v>29905</v>
      </c>
      <c r="D1720" s="62" t="s">
        <v>90</v>
      </c>
      <c r="E1720" s="57" t="s">
        <v>161</v>
      </c>
      <c r="F1720" s="59" t="s">
        <v>181</v>
      </c>
      <c r="G1720" s="56" t="s">
        <v>566</v>
      </c>
      <c r="H1720" s="60">
        <v>500</v>
      </c>
      <c r="I1720" s="61">
        <v>415</v>
      </c>
      <c r="J1720" s="61">
        <f t="shared" si="34"/>
        <v>207500</v>
      </c>
      <c r="K1720" s="55" t="s">
        <v>66</v>
      </c>
    </row>
    <row r="1721" spans="2:11" ht="38.25">
      <c r="B1721" s="63" t="s">
        <v>1075</v>
      </c>
      <c r="C1721" s="58">
        <v>29905</v>
      </c>
      <c r="D1721" s="62" t="s">
        <v>96</v>
      </c>
      <c r="E1721" s="57" t="s">
        <v>110</v>
      </c>
      <c r="F1721" s="59" t="s">
        <v>738</v>
      </c>
      <c r="G1721" s="56" t="s">
        <v>571</v>
      </c>
      <c r="H1721" s="60">
        <v>145600</v>
      </c>
      <c r="I1721" s="61">
        <v>250</v>
      </c>
      <c r="J1721" s="61">
        <f t="shared" si="34"/>
        <v>36400000</v>
      </c>
      <c r="K1721" s="55" t="s">
        <v>66</v>
      </c>
    </row>
    <row r="1722" spans="2:11" ht="25.5">
      <c r="B1722" s="63" t="s">
        <v>1075</v>
      </c>
      <c r="C1722" s="58">
        <v>29905</v>
      </c>
      <c r="D1722" s="62" t="s">
        <v>104</v>
      </c>
      <c r="E1722" s="57" t="s">
        <v>77</v>
      </c>
      <c r="F1722" s="59" t="s">
        <v>182</v>
      </c>
      <c r="G1722" s="56" t="s">
        <v>566</v>
      </c>
      <c r="H1722" s="60">
        <v>1500</v>
      </c>
      <c r="I1722" s="61">
        <v>198</v>
      </c>
      <c r="J1722" s="61">
        <f t="shared" si="34"/>
        <v>297000</v>
      </c>
      <c r="K1722" s="55" t="s">
        <v>66</v>
      </c>
    </row>
    <row r="1723" spans="2:11" ht="25.5">
      <c r="B1723" s="63" t="s">
        <v>1075</v>
      </c>
      <c r="C1723" s="58">
        <v>29905</v>
      </c>
      <c r="D1723" s="62" t="s">
        <v>74</v>
      </c>
      <c r="E1723" s="57" t="s">
        <v>95</v>
      </c>
      <c r="F1723" s="59" t="s">
        <v>739</v>
      </c>
      <c r="G1723" s="56" t="s">
        <v>740</v>
      </c>
      <c r="H1723" s="60">
        <v>25000</v>
      </c>
      <c r="I1723" s="61">
        <v>610</v>
      </c>
      <c r="J1723" s="61">
        <f t="shared" si="34"/>
        <v>15250000</v>
      </c>
      <c r="K1723" s="55" t="s">
        <v>66</v>
      </c>
    </row>
    <row r="1724" spans="2:11" ht="16.5">
      <c r="B1724" s="63" t="s">
        <v>1075</v>
      </c>
      <c r="C1724" s="58">
        <v>29905</v>
      </c>
      <c r="D1724" s="62" t="s">
        <v>74</v>
      </c>
      <c r="E1724" s="57" t="s">
        <v>105</v>
      </c>
      <c r="F1724" s="59" t="s">
        <v>741</v>
      </c>
      <c r="G1724" s="56" t="s">
        <v>566</v>
      </c>
      <c r="H1724" s="60">
        <v>15000</v>
      </c>
      <c r="I1724" s="61">
        <v>2946</v>
      </c>
      <c r="J1724" s="61">
        <f t="shared" si="34"/>
        <v>44190000</v>
      </c>
      <c r="K1724" s="55" t="s">
        <v>66</v>
      </c>
    </row>
    <row r="1725" spans="2:11" ht="16.5">
      <c r="B1725" s="63" t="s">
        <v>1075</v>
      </c>
      <c r="C1725" s="58">
        <v>29905</v>
      </c>
      <c r="D1725" s="62" t="s">
        <v>74</v>
      </c>
      <c r="E1725" s="57" t="s">
        <v>197</v>
      </c>
      <c r="F1725" s="59" t="s">
        <v>742</v>
      </c>
      <c r="G1725" s="56" t="s">
        <v>566</v>
      </c>
      <c r="H1725" s="60">
        <v>1500</v>
      </c>
      <c r="I1725" s="61">
        <v>202</v>
      </c>
      <c r="J1725" s="61">
        <f t="shared" si="34"/>
        <v>303000</v>
      </c>
      <c r="K1725" s="55" t="s">
        <v>66</v>
      </c>
    </row>
    <row r="1726" spans="2:11" ht="16.5">
      <c r="B1726" s="63" t="s">
        <v>1075</v>
      </c>
      <c r="C1726" s="58">
        <v>29905</v>
      </c>
      <c r="D1726" s="62" t="s">
        <v>74</v>
      </c>
      <c r="E1726" s="57" t="s">
        <v>329</v>
      </c>
      <c r="F1726" s="59" t="s">
        <v>743</v>
      </c>
      <c r="G1726" s="56" t="s">
        <v>566</v>
      </c>
      <c r="H1726" s="60">
        <v>210000</v>
      </c>
      <c r="I1726" s="61">
        <v>255</v>
      </c>
      <c r="J1726" s="61">
        <f t="shared" si="34"/>
        <v>53550000</v>
      </c>
      <c r="K1726" s="55" t="s">
        <v>66</v>
      </c>
    </row>
    <row r="1727" spans="2:11" ht="16.5">
      <c r="B1727" s="63" t="s">
        <v>1075</v>
      </c>
      <c r="C1727" s="58">
        <v>29905</v>
      </c>
      <c r="D1727" s="62" t="s">
        <v>74</v>
      </c>
      <c r="E1727" s="57" t="s">
        <v>252</v>
      </c>
      <c r="F1727" s="59" t="s">
        <v>744</v>
      </c>
      <c r="G1727" s="56" t="s">
        <v>566</v>
      </c>
      <c r="H1727" s="60">
        <v>1500</v>
      </c>
      <c r="I1727" s="61">
        <v>700</v>
      </c>
      <c r="J1727" s="61">
        <f t="shared" si="34"/>
        <v>1050000</v>
      </c>
      <c r="K1727" s="55" t="s">
        <v>66</v>
      </c>
    </row>
    <row r="1728" spans="2:11" ht="25.5">
      <c r="B1728" s="63" t="s">
        <v>1075</v>
      </c>
      <c r="C1728" s="58">
        <v>29905</v>
      </c>
      <c r="D1728" s="62" t="s">
        <v>150</v>
      </c>
      <c r="E1728" s="57" t="s">
        <v>183</v>
      </c>
      <c r="F1728" s="59" t="s">
        <v>184</v>
      </c>
      <c r="G1728" s="56" t="s">
        <v>566</v>
      </c>
      <c r="H1728" s="60">
        <v>1200</v>
      </c>
      <c r="I1728" s="61">
        <v>1000</v>
      </c>
      <c r="J1728" s="61">
        <f t="shared" si="34"/>
        <v>1200000</v>
      </c>
      <c r="K1728" s="55" t="s">
        <v>66</v>
      </c>
    </row>
    <row r="1729" spans="2:11" ht="25.5">
      <c r="B1729" s="63" t="s">
        <v>1075</v>
      </c>
      <c r="C1729" s="58">
        <v>29905</v>
      </c>
      <c r="D1729" s="62" t="s">
        <v>119</v>
      </c>
      <c r="E1729" s="57" t="s">
        <v>745</v>
      </c>
      <c r="F1729" s="59" t="s">
        <v>746</v>
      </c>
      <c r="G1729" s="56" t="s">
        <v>747</v>
      </c>
      <c r="H1729" s="60">
        <v>13000</v>
      </c>
      <c r="I1729" s="61">
        <v>424.95</v>
      </c>
      <c r="J1729" s="61">
        <f t="shared" si="34"/>
        <v>5524350</v>
      </c>
      <c r="K1729" s="55" t="s">
        <v>66</v>
      </c>
    </row>
    <row r="1730" spans="2:11" ht="25.5">
      <c r="B1730" s="63" t="s">
        <v>1075</v>
      </c>
      <c r="C1730" s="58">
        <v>29905</v>
      </c>
      <c r="D1730" s="62" t="s">
        <v>119</v>
      </c>
      <c r="E1730" s="57" t="s">
        <v>279</v>
      </c>
      <c r="F1730" s="59" t="s">
        <v>748</v>
      </c>
      <c r="G1730" s="56" t="s">
        <v>747</v>
      </c>
      <c r="H1730" s="60">
        <v>16000</v>
      </c>
      <c r="I1730" s="61">
        <v>1389</v>
      </c>
      <c r="J1730" s="61">
        <f t="shared" si="34"/>
        <v>22224000</v>
      </c>
      <c r="K1730" s="55" t="s">
        <v>66</v>
      </c>
    </row>
    <row r="1731" spans="2:11" ht="16.5">
      <c r="B1731" s="63" t="s">
        <v>1075</v>
      </c>
      <c r="C1731" s="58">
        <v>29905</v>
      </c>
      <c r="D1731" s="62" t="s">
        <v>111</v>
      </c>
      <c r="E1731" s="57" t="s">
        <v>185</v>
      </c>
      <c r="F1731" s="59" t="s">
        <v>749</v>
      </c>
      <c r="G1731" s="56" t="s">
        <v>566</v>
      </c>
      <c r="H1731" s="60">
        <v>150</v>
      </c>
      <c r="I1731" s="61">
        <v>1980</v>
      </c>
      <c r="J1731" s="61">
        <f t="shared" si="34"/>
        <v>297000</v>
      </c>
      <c r="K1731" s="55" t="s">
        <v>66</v>
      </c>
    </row>
    <row r="1732" spans="2:11" ht="25.5">
      <c r="B1732" s="63" t="s">
        <v>1075</v>
      </c>
      <c r="C1732" s="58">
        <v>29905</v>
      </c>
      <c r="D1732" s="62" t="s">
        <v>111</v>
      </c>
      <c r="E1732" s="57" t="s">
        <v>117</v>
      </c>
      <c r="F1732" s="59" t="s">
        <v>750</v>
      </c>
      <c r="G1732" s="56" t="s">
        <v>566</v>
      </c>
      <c r="H1732" s="60">
        <v>30</v>
      </c>
      <c r="I1732" s="61">
        <v>10398</v>
      </c>
      <c r="J1732" s="61">
        <f t="shared" si="34"/>
        <v>311940</v>
      </c>
      <c r="K1732" s="55" t="s">
        <v>66</v>
      </c>
    </row>
    <row r="1733" spans="2:11" ht="16.5">
      <c r="B1733" s="63" t="s">
        <v>1075</v>
      </c>
      <c r="C1733" s="58">
        <v>29905</v>
      </c>
      <c r="D1733" s="62" t="s">
        <v>111</v>
      </c>
      <c r="E1733" s="57" t="s">
        <v>117</v>
      </c>
      <c r="F1733" s="59" t="s">
        <v>843</v>
      </c>
      <c r="G1733" s="56" t="s">
        <v>566</v>
      </c>
      <c r="H1733" s="60">
        <v>30</v>
      </c>
      <c r="I1733" s="61">
        <v>10500</v>
      </c>
      <c r="J1733" s="61">
        <f t="shared" si="34"/>
        <v>315000</v>
      </c>
      <c r="K1733" s="55" t="s">
        <v>66</v>
      </c>
    </row>
    <row r="1734" spans="2:11" ht="25.5">
      <c r="B1734" s="63" t="s">
        <v>1075</v>
      </c>
      <c r="C1734" s="58">
        <v>29905</v>
      </c>
      <c r="D1734" s="62" t="s">
        <v>111</v>
      </c>
      <c r="E1734" s="57" t="s">
        <v>117</v>
      </c>
      <c r="F1734" s="59" t="s">
        <v>751</v>
      </c>
      <c r="G1734" s="56" t="s">
        <v>566</v>
      </c>
      <c r="H1734" s="60">
        <v>80</v>
      </c>
      <c r="I1734" s="61">
        <v>32890</v>
      </c>
      <c r="J1734" s="61">
        <f t="shared" si="34"/>
        <v>2631200</v>
      </c>
      <c r="K1734" s="55" t="s">
        <v>66</v>
      </c>
    </row>
    <row r="1735" spans="2:11" ht="16.5">
      <c r="B1735" s="63" t="s">
        <v>1075</v>
      </c>
      <c r="C1735" s="58">
        <v>29905</v>
      </c>
      <c r="D1735" s="62" t="s">
        <v>84</v>
      </c>
      <c r="E1735" s="57" t="s">
        <v>108</v>
      </c>
      <c r="F1735" s="59" t="s">
        <v>176</v>
      </c>
      <c r="G1735" s="56" t="s">
        <v>566</v>
      </c>
      <c r="H1735" s="60">
        <v>15000</v>
      </c>
      <c r="I1735" s="61">
        <v>1230</v>
      </c>
      <c r="J1735" s="61">
        <f t="shared" si="34"/>
        <v>18450000</v>
      </c>
      <c r="K1735" s="55" t="s">
        <v>66</v>
      </c>
    </row>
    <row r="1736" spans="2:11" ht="16.5">
      <c r="B1736" s="63" t="s">
        <v>1075</v>
      </c>
      <c r="C1736" s="58">
        <v>29905</v>
      </c>
      <c r="D1736" s="62" t="s">
        <v>72</v>
      </c>
      <c r="E1736" s="57" t="s">
        <v>82</v>
      </c>
      <c r="F1736" s="59" t="s">
        <v>186</v>
      </c>
      <c r="G1736" s="56" t="s">
        <v>566</v>
      </c>
      <c r="H1736" s="60">
        <v>250</v>
      </c>
      <c r="I1736" s="61">
        <v>1300</v>
      </c>
      <c r="J1736" s="61">
        <f t="shared" si="34"/>
        <v>325000</v>
      </c>
      <c r="K1736" s="55" t="s">
        <v>66</v>
      </c>
    </row>
    <row r="1737" spans="2:11" ht="25.5">
      <c r="B1737" s="63" t="s">
        <v>1075</v>
      </c>
      <c r="C1737" s="58">
        <v>29905</v>
      </c>
      <c r="D1737" s="62" t="s">
        <v>72</v>
      </c>
      <c r="E1737" s="57" t="s">
        <v>108</v>
      </c>
      <c r="F1737" s="59" t="s">
        <v>752</v>
      </c>
      <c r="G1737" s="56" t="s">
        <v>571</v>
      </c>
      <c r="H1737" s="60">
        <v>145600</v>
      </c>
      <c r="I1737" s="61">
        <v>260</v>
      </c>
      <c r="J1737" s="61">
        <f t="shared" si="34"/>
        <v>37856000</v>
      </c>
      <c r="K1737" s="55" t="s">
        <v>66</v>
      </c>
    </row>
    <row r="1738" spans="2:11" ht="16.5">
      <c r="B1738" s="63" t="s">
        <v>1075</v>
      </c>
      <c r="C1738" s="58">
        <v>29905</v>
      </c>
      <c r="D1738" s="62" t="s">
        <v>72</v>
      </c>
      <c r="E1738" s="57" t="s">
        <v>187</v>
      </c>
      <c r="F1738" s="59" t="s">
        <v>280</v>
      </c>
      <c r="G1738" s="56" t="s">
        <v>159</v>
      </c>
      <c r="H1738" s="60">
        <v>1800</v>
      </c>
      <c r="I1738" s="61">
        <v>725</v>
      </c>
      <c r="J1738" s="61">
        <f t="shared" si="34"/>
        <v>1305000</v>
      </c>
      <c r="K1738" s="55" t="s">
        <v>66</v>
      </c>
    </row>
    <row r="1739" spans="2:11" ht="16.5">
      <c r="B1739" s="63" t="s">
        <v>1075</v>
      </c>
      <c r="C1739" s="58">
        <v>29905</v>
      </c>
      <c r="D1739" s="62" t="s">
        <v>72</v>
      </c>
      <c r="E1739" s="57" t="s">
        <v>231</v>
      </c>
      <c r="F1739" s="59" t="s">
        <v>232</v>
      </c>
      <c r="G1739" s="56" t="s">
        <v>571</v>
      </c>
      <c r="H1739" s="60">
        <v>120</v>
      </c>
      <c r="I1739" s="61">
        <v>5000</v>
      </c>
      <c r="J1739" s="61">
        <f t="shared" si="34"/>
        <v>600000</v>
      </c>
      <c r="K1739" s="55" t="s">
        <v>66</v>
      </c>
    </row>
    <row r="1740" spans="2:11" ht="16.5">
      <c r="B1740" s="63" t="s">
        <v>1075</v>
      </c>
      <c r="C1740" s="58">
        <v>29905</v>
      </c>
      <c r="D1740" s="62" t="s">
        <v>72</v>
      </c>
      <c r="E1740" s="57" t="s">
        <v>188</v>
      </c>
      <c r="F1740" s="59" t="s">
        <v>189</v>
      </c>
      <c r="G1740" s="56" t="s">
        <v>566</v>
      </c>
      <c r="H1740" s="60">
        <v>100</v>
      </c>
      <c r="I1740" s="61">
        <v>709</v>
      </c>
      <c r="J1740" s="61">
        <f t="shared" si="34"/>
        <v>70900</v>
      </c>
      <c r="K1740" s="55" t="s">
        <v>66</v>
      </c>
    </row>
    <row r="1741" spans="2:11" ht="25.5">
      <c r="B1741" s="63" t="s">
        <v>1075</v>
      </c>
      <c r="C1741" s="58">
        <v>29905</v>
      </c>
      <c r="D1741" s="62" t="s">
        <v>72</v>
      </c>
      <c r="E1741" s="57" t="s">
        <v>190</v>
      </c>
      <c r="F1741" s="59" t="s">
        <v>191</v>
      </c>
      <c r="G1741" s="56" t="s">
        <v>566</v>
      </c>
      <c r="H1741" s="60">
        <v>150</v>
      </c>
      <c r="I1741" s="61">
        <v>9097</v>
      </c>
      <c r="J1741" s="61">
        <f t="shared" si="34"/>
        <v>1364550</v>
      </c>
      <c r="K1741" s="55" t="s">
        <v>66</v>
      </c>
    </row>
    <row r="1742" spans="2:11" ht="16.5">
      <c r="B1742" s="63" t="s">
        <v>1018</v>
      </c>
      <c r="C1742" s="58">
        <v>29905</v>
      </c>
      <c r="D1742" s="62" t="s">
        <v>74</v>
      </c>
      <c r="E1742" s="57" t="s">
        <v>268</v>
      </c>
      <c r="F1742" s="59" t="s">
        <v>558</v>
      </c>
      <c r="G1742" s="56" t="s">
        <v>202</v>
      </c>
      <c r="H1742" s="60">
        <v>171</v>
      </c>
      <c r="I1742" s="61">
        <v>6400</v>
      </c>
      <c r="J1742" s="61">
        <f>+I1742*H1742</f>
        <v>1094400</v>
      </c>
      <c r="K1742" s="55" t="s">
        <v>66</v>
      </c>
    </row>
    <row r="1743" spans="2:11" ht="16.5">
      <c r="B1743" s="63" t="s">
        <v>1018</v>
      </c>
      <c r="C1743" s="58">
        <v>29905</v>
      </c>
      <c r="D1743" s="62" t="s">
        <v>72</v>
      </c>
      <c r="E1743" s="57" t="s">
        <v>89</v>
      </c>
      <c r="F1743" s="59" t="s">
        <v>559</v>
      </c>
      <c r="G1743" s="56" t="s">
        <v>202</v>
      </c>
      <c r="H1743" s="60">
        <v>1000</v>
      </c>
      <c r="I1743" s="61">
        <v>3659</v>
      </c>
      <c r="J1743" s="61">
        <f>+I1743*H1743</f>
        <v>3659000</v>
      </c>
      <c r="K1743" s="55" t="s">
        <v>66</v>
      </c>
    </row>
    <row r="1744" spans="2:11" ht="16.5">
      <c r="B1744" s="63" t="s">
        <v>1018</v>
      </c>
      <c r="C1744" s="58">
        <v>29905</v>
      </c>
      <c r="D1744" s="62" t="s">
        <v>74</v>
      </c>
      <c r="E1744" s="57" t="s">
        <v>282</v>
      </c>
      <c r="F1744" s="59" t="s">
        <v>560</v>
      </c>
      <c r="G1744" s="56" t="s">
        <v>202</v>
      </c>
      <c r="H1744" s="60">
        <v>95</v>
      </c>
      <c r="I1744" s="61">
        <v>4607</v>
      </c>
      <c r="J1744" s="61">
        <f>+I1744*H1744</f>
        <v>437665</v>
      </c>
      <c r="K1744" s="55" t="s">
        <v>66</v>
      </c>
    </row>
    <row r="1745" spans="2:11" ht="16.5">
      <c r="B1745" s="63" t="s">
        <v>852</v>
      </c>
      <c r="C1745" s="58">
        <v>29906</v>
      </c>
      <c r="D1745" s="62" t="s">
        <v>88</v>
      </c>
      <c r="E1745" s="57" t="s">
        <v>117</v>
      </c>
      <c r="F1745" s="59" t="s">
        <v>325</v>
      </c>
      <c r="G1745" s="56" t="s">
        <v>94</v>
      </c>
      <c r="H1745" s="60">
        <v>496</v>
      </c>
      <c r="I1745" s="61">
        <v>2774.4</v>
      </c>
      <c r="J1745" s="61">
        <f>H1745*I1745</f>
        <v>1376102.4000000001</v>
      </c>
      <c r="K1745" s="55" t="s">
        <v>66</v>
      </c>
    </row>
    <row r="1746" spans="2:11" ht="16.5">
      <c r="B1746" s="63" t="s">
        <v>852</v>
      </c>
      <c r="C1746" s="58">
        <v>29906</v>
      </c>
      <c r="D1746" s="62" t="s">
        <v>88</v>
      </c>
      <c r="E1746" s="57" t="s">
        <v>326</v>
      </c>
      <c r="F1746" s="59" t="s">
        <v>327</v>
      </c>
      <c r="G1746" s="56" t="s">
        <v>94</v>
      </c>
      <c r="H1746" s="60">
        <v>50000</v>
      </c>
      <c r="I1746" s="61">
        <v>22.49</v>
      </c>
      <c r="J1746" s="61">
        <f>H1746*I1746</f>
        <v>1124500</v>
      </c>
      <c r="K1746" s="55" t="s">
        <v>66</v>
      </c>
    </row>
    <row r="1747" spans="2:11" ht="25.5">
      <c r="B1747" s="63" t="s">
        <v>1075</v>
      </c>
      <c r="C1747" s="58">
        <v>29906</v>
      </c>
      <c r="D1747" s="62" t="s">
        <v>88</v>
      </c>
      <c r="E1747" s="57" t="s">
        <v>110</v>
      </c>
      <c r="F1747" s="59" t="s">
        <v>844</v>
      </c>
      <c r="G1747" s="56" t="s">
        <v>566</v>
      </c>
      <c r="H1747" s="60">
        <v>250</v>
      </c>
      <c r="I1747" s="61">
        <v>2200</v>
      </c>
      <c r="J1747" s="61">
        <f>SUM(H1747*I1747)</f>
        <v>550000</v>
      </c>
      <c r="K1747" s="55" t="s">
        <v>66</v>
      </c>
    </row>
    <row r="1748" spans="2:11" ht="16.5">
      <c r="B1748" s="63" t="s">
        <v>1075</v>
      </c>
      <c r="C1748" s="58">
        <v>29906</v>
      </c>
      <c r="D1748" s="62" t="s">
        <v>88</v>
      </c>
      <c r="E1748" s="57" t="s">
        <v>110</v>
      </c>
      <c r="F1748" s="59" t="s">
        <v>845</v>
      </c>
      <c r="G1748" s="56" t="s">
        <v>566</v>
      </c>
      <c r="H1748" s="60">
        <v>250</v>
      </c>
      <c r="I1748" s="61">
        <v>4375</v>
      </c>
      <c r="J1748" s="61">
        <f>SUM(H1748*I1748)</f>
        <v>1093750</v>
      </c>
      <c r="K1748" s="55" t="s">
        <v>66</v>
      </c>
    </row>
    <row r="1749" spans="2:11" ht="16.5">
      <c r="B1749" s="63" t="s">
        <v>1075</v>
      </c>
      <c r="C1749" s="58">
        <v>29906</v>
      </c>
      <c r="D1749" s="62" t="s">
        <v>88</v>
      </c>
      <c r="E1749" s="57" t="s">
        <v>152</v>
      </c>
      <c r="F1749" s="59" t="s">
        <v>846</v>
      </c>
      <c r="G1749" s="56" t="s">
        <v>566</v>
      </c>
      <c r="H1749" s="60">
        <v>250</v>
      </c>
      <c r="I1749" s="61">
        <v>765</v>
      </c>
      <c r="J1749" s="61">
        <f>SUM(H1749*I1749)</f>
        <v>191250</v>
      </c>
      <c r="K1749" s="55" t="s">
        <v>66</v>
      </c>
    </row>
    <row r="1750" spans="2:11" ht="16.5">
      <c r="B1750" s="63" t="s">
        <v>1018</v>
      </c>
      <c r="C1750" s="58">
        <v>29906</v>
      </c>
      <c r="D1750" s="62" t="s">
        <v>73</v>
      </c>
      <c r="E1750" s="57" t="s">
        <v>281</v>
      </c>
      <c r="F1750" s="59" t="s">
        <v>561</v>
      </c>
      <c r="G1750" s="56" t="s">
        <v>94</v>
      </c>
      <c r="H1750" s="60">
        <v>100</v>
      </c>
      <c r="I1750" s="61">
        <v>3000</v>
      </c>
      <c r="J1750" s="61">
        <f>+I1750*H1750</f>
        <v>300000</v>
      </c>
      <c r="K1750" s="55" t="s">
        <v>66</v>
      </c>
    </row>
    <row r="1751" spans="2:11" ht="16.5">
      <c r="B1751" s="63" t="s">
        <v>1018</v>
      </c>
      <c r="C1751" s="58">
        <v>29906</v>
      </c>
      <c r="D1751" s="62" t="s">
        <v>75</v>
      </c>
      <c r="E1751" s="57" t="s">
        <v>302</v>
      </c>
      <c r="F1751" s="59" t="s">
        <v>562</v>
      </c>
      <c r="G1751" s="56" t="s">
        <v>94</v>
      </c>
      <c r="H1751" s="60">
        <v>100</v>
      </c>
      <c r="I1751" s="61">
        <v>3000</v>
      </c>
      <c r="J1751" s="61">
        <f>+I1751*H1751</f>
        <v>300000</v>
      </c>
      <c r="K1751" s="55" t="s">
        <v>66</v>
      </c>
    </row>
    <row r="1752" spans="2:11" ht="16.5">
      <c r="B1752" s="63" t="s">
        <v>1124</v>
      </c>
      <c r="C1752" s="58">
        <v>29906</v>
      </c>
      <c r="D1752" s="62" t="s">
        <v>90</v>
      </c>
      <c r="E1752" s="57" t="s">
        <v>76</v>
      </c>
      <c r="F1752" s="59" t="s">
        <v>490</v>
      </c>
      <c r="G1752" s="56" t="s">
        <v>507</v>
      </c>
      <c r="H1752" s="60">
        <v>150</v>
      </c>
      <c r="I1752" s="61">
        <v>3200</v>
      </c>
      <c r="J1752" s="61">
        <v>480000</v>
      </c>
      <c r="K1752" s="55" t="s">
        <v>66</v>
      </c>
    </row>
    <row r="1753" spans="2:11" ht="38.25">
      <c r="B1753" s="63" t="s">
        <v>1124</v>
      </c>
      <c r="C1753" s="58">
        <v>29906</v>
      </c>
      <c r="D1753" s="62" t="s">
        <v>73</v>
      </c>
      <c r="E1753" s="57" t="s">
        <v>82</v>
      </c>
      <c r="F1753" s="59" t="s">
        <v>907</v>
      </c>
      <c r="G1753" s="56" t="s">
        <v>879</v>
      </c>
      <c r="H1753" s="60">
        <v>250</v>
      </c>
      <c r="I1753" s="61">
        <v>737392</v>
      </c>
      <c r="J1753" s="61">
        <v>184348000</v>
      </c>
      <c r="K1753" s="55" t="s">
        <v>66</v>
      </c>
    </row>
    <row r="1754" spans="2:11" ht="25.5">
      <c r="B1754" s="63" t="s">
        <v>1124</v>
      </c>
      <c r="C1754" s="58">
        <v>29906</v>
      </c>
      <c r="D1754" s="62" t="s">
        <v>72</v>
      </c>
      <c r="E1754" s="57" t="s">
        <v>499</v>
      </c>
      <c r="F1754" s="59" t="s">
        <v>908</v>
      </c>
      <c r="G1754" s="56" t="s">
        <v>879</v>
      </c>
      <c r="H1754" s="60">
        <v>250</v>
      </c>
      <c r="I1754" s="61">
        <v>1008492</v>
      </c>
      <c r="J1754" s="61">
        <v>252123000</v>
      </c>
      <c r="K1754" s="55" t="s">
        <v>66</v>
      </c>
    </row>
    <row r="1755" spans="2:11" ht="25.5">
      <c r="B1755" s="63" t="s">
        <v>1124</v>
      </c>
      <c r="C1755" s="58">
        <v>29906</v>
      </c>
      <c r="D1755" s="62" t="s">
        <v>72</v>
      </c>
      <c r="E1755" s="57" t="s">
        <v>499</v>
      </c>
      <c r="F1755" s="59" t="s">
        <v>909</v>
      </c>
      <c r="G1755" s="56" t="s">
        <v>879</v>
      </c>
      <c r="H1755" s="60">
        <v>100</v>
      </c>
      <c r="I1755" s="61">
        <v>1008492</v>
      </c>
      <c r="J1755" s="61">
        <v>100849200</v>
      </c>
      <c r="K1755" s="55" t="s">
        <v>66</v>
      </c>
    </row>
    <row r="1756" spans="2:11" ht="16.5">
      <c r="B1756" s="63" t="s">
        <v>1124</v>
      </c>
      <c r="C1756" s="58">
        <v>29906</v>
      </c>
      <c r="D1756" s="62" t="s">
        <v>491</v>
      </c>
      <c r="E1756" s="57" t="s">
        <v>76</v>
      </c>
      <c r="F1756" s="59" t="s">
        <v>492</v>
      </c>
      <c r="G1756" s="56" t="s">
        <v>507</v>
      </c>
      <c r="H1756" s="60">
        <v>50</v>
      </c>
      <c r="I1756" s="61">
        <v>32532</v>
      </c>
      <c r="J1756" s="61">
        <v>1626600</v>
      </c>
      <c r="K1756" s="55" t="s">
        <v>66</v>
      </c>
    </row>
    <row r="1757" spans="2:11" ht="16.5">
      <c r="B1757" s="63" t="s">
        <v>1124</v>
      </c>
      <c r="C1757" s="58">
        <v>29906</v>
      </c>
      <c r="D1757" s="62" t="s">
        <v>493</v>
      </c>
      <c r="E1757" s="57" t="s">
        <v>76</v>
      </c>
      <c r="F1757" s="59" t="s">
        <v>494</v>
      </c>
      <c r="G1757" s="56" t="s">
        <v>507</v>
      </c>
      <c r="H1757" s="60">
        <v>5</v>
      </c>
      <c r="I1757" s="61">
        <v>10000</v>
      </c>
      <c r="J1757" s="61">
        <v>50000</v>
      </c>
      <c r="K1757" s="55" t="s">
        <v>66</v>
      </c>
    </row>
    <row r="1758" spans="2:11" ht="16.5">
      <c r="B1758" s="63" t="s">
        <v>1124</v>
      </c>
      <c r="C1758" s="58">
        <v>29906</v>
      </c>
      <c r="D1758" s="62" t="s">
        <v>107</v>
      </c>
      <c r="E1758" s="57" t="s">
        <v>93</v>
      </c>
      <c r="F1758" s="59" t="s">
        <v>495</v>
      </c>
      <c r="G1758" s="56" t="s">
        <v>507</v>
      </c>
      <c r="H1758" s="60">
        <v>50</v>
      </c>
      <c r="I1758" s="61">
        <v>450000</v>
      </c>
      <c r="J1758" s="61">
        <v>22500000</v>
      </c>
      <c r="K1758" s="55" t="s">
        <v>66</v>
      </c>
    </row>
    <row r="1759" spans="2:11" ht="38.25">
      <c r="B1759" s="63" t="s">
        <v>1124</v>
      </c>
      <c r="C1759" s="58">
        <v>29906</v>
      </c>
      <c r="D1759" s="62" t="s">
        <v>72</v>
      </c>
      <c r="E1759" s="57" t="s">
        <v>496</v>
      </c>
      <c r="F1759" s="59" t="s">
        <v>910</v>
      </c>
      <c r="G1759" s="56" t="s">
        <v>507</v>
      </c>
      <c r="H1759" s="60">
        <v>50</v>
      </c>
      <c r="I1759" s="61">
        <v>178391.4</v>
      </c>
      <c r="J1759" s="61">
        <v>8919570</v>
      </c>
      <c r="K1759" s="55" t="s">
        <v>66</v>
      </c>
    </row>
    <row r="1760" spans="2:11" ht="25.5">
      <c r="B1760" s="63" t="s">
        <v>1124</v>
      </c>
      <c r="C1760" s="58">
        <v>29906</v>
      </c>
      <c r="D1760" s="62" t="s">
        <v>91</v>
      </c>
      <c r="E1760" s="57" t="s">
        <v>497</v>
      </c>
      <c r="F1760" s="59" t="s">
        <v>498</v>
      </c>
      <c r="G1760" s="56" t="s">
        <v>507</v>
      </c>
      <c r="H1760" s="60">
        <v>20</v>
      </c>
      <c r="I1760" s="61">
        <v>600000</v>
      </c>
      <c r="J1760" s="61">
        <v>12000000</v>
      </c>
      <c r="K1760" s="55" t="s">
        <v>66</v>
      </c>
    </row>
    <row r="1761" spans="2:11" ht="38.25">
      <c r="B1761" s="63" t="s">
        <v>1124</v>
      </c>
      <c r="C1761" s="58">
        <v>29906</v>
      </c>
      <c r="D1761" s="62" t="s">
        <v>91</v>
      </c>
      <c r="E1761" s="57" t="s">
        <v>497</v>
      </c>
      <c r="F1761" s="59" t="s">
        <v>911</v>
      </c>
      <c r="G1761" s="56" t="s">
        <v>507</v>
      </c>
      <c r="H1761" s="60">
        <v>15</v>
      </c>
      <c r="I1761" s="61">
        <v>1500000</v>
      </c>
      <c r="J1761" s="61">
        <v>22500000</v>
      </c>
      <c r="K1761" s="55" t="s">
        <v>66</v>
      </c>
    </row>
    <row r="1762" spans="2:11" ht="25.5">
      <c r="B1762" s="63" t="s">
        <v>1124</v>
      </c>
      <c r="C1762" s="58">
        <v>29906</v>
      </c>
      <c r="D1762" s="62" t="s">
        <v>111</v>
      </c>
      <c r="E1762" s="57" t="s">
        <v>76</v>
      </c>
      <c r="F1762" s="59" t="s">
        <v>287</v>
      </c>
      <c r="G1762" s="56" t="s">
        <v>507</v>
      </c>
      <c r="H1762" s="60">
        <v>110115</v>
      </c>
      <c r="I1762" s="61">
        <v>560</v>
      </c>
      <c r="J1762" s="61">
        <v>61664400</v>
      </c>
      <c r="K1762" s="55" t="s">
        <v>66</v>
      </c>
    </row>
    <row r="1763" spans="2:11" ht="25.5">
      <c r="B1763" s="63" t="s">
        <v>1124</v>
      </c>
      <c r="C1763" s="58">
        <v>29906</v>
      </c>
      <c r="D1763" s="62" t="s">
        <v>111</v>
      </c>
      <c r="E1763" s="57" t="s">
        <v>101</v>
      </c>
      <c r="F1763" s="59" t="s">
        <v>912</v>
      </c>
      <c r="G1763" s="56" t="s">
        <v>507</v>
      </c>
      <c r="H1763" s="60">
        <v>81650</v>
      </c>
      <c r="I1763" s="61">
        <v>510</v>
      </c>
      <c r="J1763" s="61">
        <v>41641500</v>
      </c>
      <c r="K1763" s="55" t="s">
        <v>66</v>
      </c>
    </row>
    <row r="1764" spans="2:11" ht="25.5">
      <c r="B1764" s="63" t="s">
        <v>1124</v>
      </c>
      <c r="C1764" s="58">
        <v>29906</v>
      </c>
      <c r="D1764" s="62" t="s">
        <v>111</v>
      </c>
      <c r="E1764" s="57" t="s">
        <v>108</v>
      </c>
      <c r="F1764" s="59" t="s">
        <v>288</v>
      </c>
      <c r="G1764" s="56" t="s">
        <v>507</v>
      </c>
      <c r="H1764" s="60">
        <v>55300</v>
      </c>
      <c r="I1764" s="61">
        <v>450</v>
      </c>
      <c r="J1764" s="61">
        <v>24885000</v>
      </c>
      <c r="K1764" s="55" t="s">
        <v>66</v>
      </c>
    </row>
    <row r="1765" spans="2:11" ht="25.5">
      <c r="B1765" s="63" t="s">
        <v>1124</v>
      </c>
      <c r="C1765" s="58">
        <v>29906</v>
      </c>
      <c r="D1765" s="62" t="s">
        <v>111</v>
      </c>
      <c r="E1765" s="57" t="s">
        <v>76</v>
      </c>
      <c r="F1765" s="59" t="s">
        <v>913</v>
      </c>
      <c r="G1765" s="56" t="s">
        <v>507</v>
      </c>
      <c r="H1765" s="60">
        <v>110140</v>
      </c>
      <c r="I1765" s="61">
        <v>763</v>
      </c>
      <c r="J1765" s="61">
        <v>84036820</v>
      </c>
      <c r="K1765" s="55" t="s">
        <v>66</v>
      </c>
    </row>
    <row r="1766" spans="2:11" ht="25.5">
      <c r="B1766" s="63" t="s">
        <v>1124</v>
      </c>
      <c r="C1766" s="58">
        <v>29906</v>
      </c>
      <c r="D1766" s="62" t="s">
        <v>111</v>
      </c>
      <c r="E1766" s="57" t="s">
        <v>112</v>
      </c>
      <c r="F1766" s="59" t="s">
        <v>914</v>
      </c>
      <c r="G1766" s="56" t="s">
        <v>507</v>
      </c>
      <c r="H1766" s="60">
        <v>5500</v>
      </c>
      <c r="I1766" s="61">
        <v>360</v>
      </c>
      <c r="J1766" s="61">
        <v>1980000</v>
      </c>
      <c r="K1766" s="55" t="s">
        <v>66</v>
      </c>
    </row>
    <row r="1767" spans="2:11" ht="16.5">
      <c r="B1767" s="63" t="s">
        <v>1124</v>
      </c>
      <c r="C1767" s="58">
        <v>29906</v>
      </c>
      <c r="D1767" s="62" t="s">
        <v>72</v>
      </c>
      <c r="E1767" s="57" t="s">
        <v>76</v>
      </c>
      <c r="F1767" s="59" t="s">
        <v>915</v>
      </c>
      <c r="G1767" s="56" t="s">
        <v>507</v>
      </c>
      <c r="H1767" s="60">
        <v>100</v>
      </c>
      <c r="I1767" s="61">
        <v>59463.8</v>
      </c>
      <c r="J1767" s="61">
        <v>5946380</v>
      </c>
      <c r="K1767" s="55" t="s">
        <v>66</v>
      </c>
    </row>
    <row r="1768" spans="2:11" ht="25.5">
      <c r="B1768" s="63" t="s">
        <v>1124</v>
      </c>
      <c r="C1768" s="58">
        <v>29906</v>
      </c>
      <c r="D1768" s="62" t="s">
        <v>72</v>
      </c>
      <c r="E1768" s="57" t="s">
        <v>916</v>
      </c>
      <c r="F1768" s="59" t="s">
        <v>917</v>
      </c>
      <c r="G1768" s="56" t="s">
        <v>507</v>
      </c>
      <c r="H1768" s="60">
        <v>100</v>
      </c>
      <c r="I1768" s="61">
        <v>29731.9</v>
      </c>
      <c r="J1768" s="61">
        <v>2973190</v>
      </c>
      <c r="K1768" s="55" t="s">
        <v>66</v>
      </c>
    </row>
    <row r="1769" spans="2:11" ht="16.5">
      <c r="B1769" s="63" t="s">
        <v>1124</v>
      </c>
      <c r="C1769" s="58">
        <v>29906</v>
      </c>
      <c r="D1769" s="62" t="s">
        <v>72</v>
      </c>
      <c r="E1769" s="57" t="s">
        <v>273</v>
      </c>
      <c r="F1769" s="59" t="s">
        <v>918</v>
      </c>
      <c r="G1769" s="56" t="s">
        <v>507</v>
      </c>
      <c r="H1769" s="60">
        <v>100</v>
      </c>
      <c r="I1769" s="61">
        <v>70700</v>
      </c>
      <c r="J1769" s="61">
        <v>7070000</v>
      </c>
      <c r="K1769" s="55" t="s">
        <v>66</v>
      </c>
    </row>
    <row r="1770" spans="2:11" ht="16.5">
      <c r="B1770" s="63" t="s">
        <v>1124</v>
      </c>
      <c r="C1770" s="58">
        <v>29906</v>
      </c>
      <c r="D1770" s="62" t="s">
        <v>131</v>
      </c>
      <c r="E1770" s="57" t="s">
        <v>82</v>
      </c>
      <c r="F1770" s="59" t="s">
        <v>919</v>
      </c>
      <c r="G1770" s="56" t="s">
        <v>507</v>
      </c>
      <c r="H1770" s="60">
        <v>100</v>
      </c>
      <c r="I1770" s="61">
        <v>25250</v>
      </c>
      <c r="J1770" s="61">
        <v>2525000</v>
      </c>
      <c r="K1770" s="55" t="s">
        <v>66</v>
      </c>
    </row>
    <row r="1771" spans="2:11" ht="25.5">
      <c r="B1771" s="63" t="s">
        <v>1124</v>
      </c>
      <c r="C1771" s="58">
        <v>29906</v>
      </c>
      <c r="D1771" s="62" t="s">
        <v>91</v>
      </c>
      <c r="E1771" s="57" t="s">
        <v>920</v>
      </c>
      <c r="F1771" s="59" t="s">
        <v>921</v>
      </c>
      <c r="G1771" s="56" t="s">
        <v>507</v>
      </c>
      <c r="H1771" s="60">
        <v>75</v>
      </c>
      <c r="I1771" s="61">
        <v>232989.98</v>
      </c>
      <c r="J1771" s="61">
        <v>17474248.5</v>
      </c>
      <c r="K1771" s="55" t="s">
        <v>66</v>
      </c>
    </row>
    <row r="1772" spans="2:11" ht="16.5">
      <c r="B1772" s="63" t="s">
        <v>1124</v>
      </c>
      <c r="C1772" s="58">
        <v>29906</v>
      </c>
      <c r="D1772" s="62" t="s">
        <v>71</v>
      </c>
      <c r="E1772" s="57" t="s">
        <v>76</v>
      </c>
      <c r="F1772" s="59" t="s">
        <v>922</v>
      </c>
      <c r="G1772" s="56" t="s">
        <v>507</v>
      </c>
      <c r="H1772" s="60">
        <v>250</v>
      </c>
      <c r="I1772" s="61">
        <v>48652.2</v>
      </c>
      <c r="J1772" s="61">
        <v>12163050</v>
      </c>
      <c r="K1772" s="55" t="s">
        <v>66</v>
      </c>
    </row>
    <row r="1773" spans="2:11" ht="16.5">
      <c r="B1773" s="63" t="s">
        <v>1124</v>
      </c>
      <c r="C1773" s="58">
        <v>29906</v>
      </c>
      <c r="D1773" s="62" t="s">
        <v>71</v>
      </c>
      <c r="E1773" s="57" t="s">
        <v>76</v>
      </c>
      <c r="F1773" s="59" t="s">
        <v>923</v>
      </c>
      <c r="G1773" s="56" t="s">
        <v>507</v>
      </c>
      <c r="H1773" s="60">
        <v>2000</v>
      </c>
      <c r="I1773" s="61">
        <v>2991.6</v>
      </c>
      <c r="J1773" s="61">
        <v>5983200</v>
      </c>
      <c r="K1773" s="55" t="s">
        <v>66</v>
      </c>
    </row>
    <row r="1774" spans="2:11" ht="16.5">
      <c r="B1774" s="63" t="s">
        <v>1124</v>
      </c>
      <c r="C1774" s="58">
        <v>29906</v>
      </c>
      <c r="D1774" s="62" t="s">
        <v>104</v>
      </c>
      <c r="E1774" s="57" t="s">
        <v>76</v>
      </c>
      <c r="F1774" s="59" t="s">
        <v>274</v>
      </c>
      <c r="G1774" s="56" t="s">
        <v>507</v>
      </c>
      <c r="H1774" s="60">
        <v>100</v>
      </c>
      <c r="I1774" s="61">
        <v>40400</v>
      </c>
      <c r="J1774" s="61">
        <v>4040000</v>
      </c>
      <c r="K1774" s="55" t="s">
        <v>66</v>
      </c>
    </row>
    <row r="1775" spans="2:11" ht="16.5">
      <c r="B1775" s="63" t="s">
        <v>1124</v>
      </c>
      <c r="C1775" s="58">
        <v>29906</v>
      </c>
      <c r="D1775" s="62" t="s">
        <v>91</v>
      </c>
      <c r="E1775" s="57" t="s">
        <v>496</v>
      </c>
      <c r="F1775" s="59" t="s">
        <v>924</v>
      </c>
      <c r="G1775" s="56" t="s">
        <v>507</v>
      </c>
      <c r="H1775" s="60">
        <v>50</v>
      </c>
      <c r="I1775" s="61">
        <v>67572.5</v>
      </c>
      <c r="J1775" s="61">
        <v>3378625</v>
      </c>
      <c r="K1775" s="55" t="s">
        <v>66</v>
      </c>
    </row>
    <row r="1776" spans="2:11" ht="25.5">
      <c r="B1776" s="63" t="s">
        <v>852</v>
      </c>
      <c r="C1776" s="58">
        <v>29907</v>
      </c>
      <c r="D1776" s="62" t="s">
        <v>103</v>
      </c>
      <c r="E1776" s="57" t="s">
        <v>281</v>
      </c>
      <c r="F1776" s="59" t="s">
        <v>819</v>
      </c>
      <c r="G1776" s="56" t="s">
        <v>94</v>
      </c>
      <c r="H1776" s="60">
        <v>500</v>
      </c>
      <c r="I1776" s="61">
        <v>1983.9</v>
      </c>
      <c r="J1776" s="61">
        <f aca="true" t="shared" si="35" ref="J1776:J1807">H1776*I1776</f>
        <v>991950</v>
      </c>
      <c r="K1776" s="55" t="s">
        <v>66</v>
      </c>
    </row>
    <row r="1777" spans="2:11" ht="25.5">
      <c r="B1777" s="63" t="s">
        <v>852</v>
      </c>
      <c r="C1777" s="58">
        <v>29907</v>
      </c>
      <c r="D1777" s="62" t="s">
        <v>103</v>
      </c>
      <c r="E1777" s="57" t="s">
        <v>281</v>
      </c>
      <c r="F1777" s="59" t="s">
        <v>818</v>
      </c>
      <c r="G1777" s="56" t="s">
        <v>94</v>
      </c>
      <c r="H1777" s="60">
        <v>200</v>
      </c>
      <c r="I1777" s="61">
        <f>1225+24.5</f>
        <v>1249.5</v>
      </c>
      <c r="J1777" s="61">
        <f t="shared" si="35"/>
        <v>249900</v>
      </c>
      <c r="K1777" s="55" t="s">
        <v>66</v>
      </c>
    </row>
    <row r="1778" spans="2:11" ht="25.5">
      <c r="B1778" s="63" t="s">
        <v>852</v>
      </c>
      <c r="C1778" s="58">
        <v>29907</v>
      </c>
      <c r="D1778" s="62" t="s">
        <v>103</v>
      </c>
      <c r="E1778" s="57" t="s">
        <v>95</v>
      </c>
      <c r="F1778" s="59" t="s">
        <v>817</v>
      </c>
      <c r="G1778" s="56" t="s">
        <v>94</v>
      </c>
      <c r="H1778" s="60">
        <v>100</v>
      </c>
      <c r="I1778" s="61">
        <v>2605.08</v>
      </c>
      <c r="J1778" s="61">
        <f t="shared" si="35"/>
        <v>260508</v>
      </c>
      <c r="K1778" s="55" t="s">
        <v>66</v>
      </c>
    </row>
    <row r="1779" spans="2:11" ht="25.5">
      <c r="B1779" s="63" t="s">
        <v>852</v>
      </c>
      <c r="C1779" s="58">
        <v>29907</v>
      </c>
      <c r="D1779" s="62" t="s">
        <v>103</v>
      </c>
      <c r="E1779" s="57" t="s">
        <v>95</v>
      </c>
      <c r="F1779" s="59" t="s">
        <v>816</v>
      </c>
      <c r="G1779" s="56" t="s">
        <v>94</v>
      </c>
      <c r="H1779" s="60">
        <v>250</v>
      </c>
      <c r="I1779" s="61">
        <v>849.66</v>
      </c>
      <c r="J1779" s="61">
        <f t="shared" si="35"/>
        <v>212415</v>
      </c>
      <c r="K1779" s="55" t="s">
        <v>66</v>
      </c>
    </row>
    <row r="1780" spans="2:11" ht="16.5">
      <c r="B1780" s="63" t="s">
        <v>852</v>
      </c>
      <c r="C1780" s="58">
        <v>29907</v>
      </c>
      <c r="D1780" s="62" t="s">
        <v>103</v>
      </c>
      <c r="E1780" s="57" t="s">
        <v>105</v>
      </c>
      <c r="F1780" s="59" t="s">
        <v>328</v>
      </c>
      <c r="G1780" s="56" t="s">
        <v>94</v>
      </c>
      <c r="H1780" s="60">
        <v>1000</v>
      </c>
      <c r="I1780" s="61">
        <v>685.44</v>
      </c>
      <c r="J1780" s="61">
        <f t="shared" si="35"/>
        <v>685440</v>
      </c>
      <c r="K1780" s="55" t="s">
        <v>66</v>
      </c>
    </row>
    <row r="1781" spans="2:11" ht="16.5">
      <c r="B1781" s="63" t="s">
        <v>852</v>
      </c>
      <c r="C1781" s="58">
        <v>29907</v>
      </c>
      <c r="D1781" s="62" t="s">
        <v>103</v>
      </c>
      <c r="E1781" s="57" t="s">
        <v>329</v>
      </c>
      <c r="F1781" s="59" t="s">
        <v>815</v>
      </c>
      <c r="G1781" s="56" t="s">
        <v>94</v>
      </c>
      <c r="H1781" s="60">
        <v>200</v>
      </c>
      <c r="I1781" s="61">
        <v>73.44</v>
      </c>
      <c r="J1781" s="61">
        <f t="shared" si="35"/>
        <v>14688</v>
      </c>
      <c r="K1781" s="55" t="s">
        <v>66</v>
      </c>
    </row>
    <row r="1782" spans="2:11" ht="16.5">
      <c r="B1782" s="63" t="s">
        <v>852</v>
      </c>
      <c r="C1782" s="58">
        <v>29907</v>
      </c>
      <c r="D1782" s="62" t="s">
        <v>103</v>
      </c>
      <c r="E1782" s="57" t="s">
        <v>85</v>
      </c>
      <c r="F1782" s="59" t="s">
        <v>330</v>
      </c>
      <c r="G1782" s="56" t="s">
        <v>94</v>
      </c>
      <c r="H1782" s="60">
        <v>500</v>
      </c>
      <c r="I1782" s="61">
        <v>29.58</v>
      </c>
      <c r="J1782" s="61">
        <f t="shared" si="35"/>
        <v>14790</v>
      </c>
      <c r="K1782" s="55" t="s">
        <v>66</v>
      </c>
    </row>
    <row r="1783" spans="2:11" ht="16.5">
      <c r="B1783" s="63" t="s">
        <v>852</v>
      </c>
      <c r="C1783" s="58">
        <v>29907</v>
      </c>
      <c r="D1783" s="62" t="s">
        <v>119</v>
      </c>
      <c r="E1783" s="57" t="s">
        <v>76</v>
      </c>
      <c r="F1783" s="59" t="s">
        <v>814</v>
      </c>
      <c r="G1783" s="56" t="s">
        <v>94</v>
      </c>
      <c r="H1783" s="60">
        <v>250</v>
      </c>
      <c r="I1783" s="61">
        <v>6222</v>
      </c>
      <c r="J1783" s="61">
        <f t="shared" si="35"/>
        <v>1555500</v>
      </c>
      <c r="K1783" s="55" t="s">
        <v>66</v>
      </c>
    </row>
    <row r="1784" spans="2:11" ht="16.5">
      <c r="B1784" s="63" t="s">
        <v>852</v>
      </c>
      <c r="C1784" s="58">
        <v>29907</v>
      </c>
      <c r="D1784" s="62" t="s">
        <v>119</v>
      </c>
      <c r="E1784" s="57" t="s">
        <v>76</v>
      </c>
      <c r="F1784" s="59" t="s">
        <v>813</v>
      </c>
      <c r="G1784" s="56" t="s">
        <v>94</v>
      </c>
      <c r="H1784" s="60">
        <v>50</v>
      </c>
      <c r="I1784" s="61">
        <v>6120</v>
      </c>
      <c r="J1784" s="61">
        <f t="shared" si="35"/>
        <v>306000</v>
      </c>
      <c r="K1784" s="55" t="s">
        <v>66</v>
      </c>
    </row>
    <row r="1785" spans="2:11" ht="16.5">
      <c r="B1785" s="63" t="s">
        <v>852</v>
      </c>
      <c r="C1785" s="58">
        <v>29907</v>
      </c>
      <c r="D1785" s="62" t="s">
        <v>119</v>
      </c>
      <c r="E1785" s="57" t="s">
        <v>76</v>
      </c>
      <c r="F1785" s="59" t="s">
        <v>812</v>
      </c>
      <c r="G1785" s="56" t="s">
        <v>94</v>
      </c>
      <c r="H1785" s="60">
        <v>250</v>
      </c>
      <c r="I1785" s="61">
        <v>5916</v>
      </c>
      <c r="J1785" s="61">
        <f t="shared" si="35"/>
        <v>1479000</v>
      </c>
      <c r="K1785" s="55" t="s">
        <v>66</v>
      </c>
    </row>
    <row r="1786" spans="2:11" ht="16.5">
      <c r="B1786" s="63" t="s">
        <v>852</v>
      </c>
      <c r="C1786" s="58">
        <v>29907</v>
      </c>
      <c r="D1786" s="62" t="s">
        <v>119</v>
      </c>
      <c r="E1786" s="57" t="s">
        <v>76</v>
      </c>
      <c r="F1786" s="59" t="s">
        <v>811</v>
      </c>
      <c r="G1786" s="56" t="s">
        <v>94</v>
      </c>
      <c r="H1786" s="60">
        <v>100</v>
      </c>
      <c r="I1786" s="61">
        <v>3798.48</v>
      </c>
      <c r="J1786" s="61">
        <f t="shared" si="35"/>
        <v>379848</v>
      </c>
      <c r="K1786" s="55" t="s">
        <v>66</v>
      </c>
    </row>
    <row r="1787" spans="2:11" ht="16.5">
      <c r="B1787" s="63" t="s">
        <v>852</v>
      </c>
      <c r="C1787" s="58">
        <v>29907</v>
      </c>
      <c r="D1787" s="62" t="s">
        <v>111</v>
      </c>
      <c r="E1787" s="57" t="s">
        <v>77</v>
      </c>
      <c r="F1787" s="59" t="s">
        <v>810</v>
      </c>
      <c r="G1787" s="56" t="s">
        <v>94</v>
      </c>
      <c r="H1787" s="60">
        <v>50</v>
      </c>
      <c r="I1787" s="61">
        <v>59990.3</v>
      </c>
      <c r="J1787" s="61">
        <f t="shared" si="35"/>
        <v>2999515</v>
      </c>
      <c r="K1787" s="55" t="s">
        <v>66</v>
      </c>
    </row>
    <row r="1788" spans="2:11" ht="16.5">
      <c r="B1788" s="63" t="s">
        <v>852</v>
      </c>
      <c r="C1788" s="58">
        <v>29907</v>
      </c>
      <c r="D1788" s="62" t="s">
        <v>111</v>
      </c>
      <c r="E1788" s="57" t="s">
        <v>283</v>
      </c>
      <c r="F1788" s="59" t="s">
        <v>809</v>
      </c>
      <c r="G1788" s="56" t="s">
        <v>94</v>
      </c>
      <c r="H1788" s="60">
        <v>4</v>
      </c>
      <c r="I1788" s="61">
        <v>8467755.24</v>
      </c>
      <c r="J1788" s="61">
        <f t="shared" si="35"/>
        <v>33871020.96</v>
      </c>
      <c r="K1788" s="55" t="s">
        <v>66</v>
      </c>
    </row>
    <row r="1789" spans="2:11" ht="16.5">
      <c r="B1789" s="63" t="s">
        <v>852</v>
      </c>
      <c r="C1789" s="58">
        <v>29907</v>
      </c>
      <c r="D1789" s="62" t="s">
        <v>111</v>
      </c>
      <c r="E1789" s="57" t="s">
        <v>331</v>
      </c>
      <c r="F1789" s="59" t="s">
        <v>332</v>
      </c>
      <c r="G1789" s="56" t="s">
        <v>94</v>
      </c>
      <c r="H1789" s="60">
        <v>50</v>
      </c>
      <c r="I1789" s="61">
        <v>17563.38</v>
      </c>
      <c r="J1789" s="61">
        <f t="shared" si="35"/>
        <v>878169</v>
      </c>
      <c r="K1789" s="55" t="s">
        <v>66</v>
      </c>
    </row>
    <row r="1790" spans="2:11" ht="16.5">
      <c r="B1790" s="63" t="s">
        <v>852</v>
      </c>
      <c r="C1790" s="58">
        <v>29907</v>
      </c>
      <c r="D1790" s="62" t="s">
        <v>153</v>
      </c>
      <c r="E1790" s="57" t="s">
        <v>76</v>
      </c>
      <c r="F1790" s="59" t="s">
        <v>333</v>
      </c>
      <c r="G1790" s="56" t="s">
        <v>94</v>
      </c>
      <c r="H1790" s="60">
        <v>35</v>
      </c>
      <c r="I1790" s="61">
        <v>8445</v>
      </c>
      <c r="J1790" s="61">
        <f t="shared" si="35"/>
        <v>295575</v>
      </c>
      <c r="K1790" s="55" t="s">
        <v>66</v>
      </c>
    </row>
    <row r="1791" spans="2:11" ht="16.5">
      <c r="B1791" s="63" t="s">
        <v>852</v>
      </c>
      <c r="C1791" s="58">
        <v>29907</v>
      </c>
      <c r="D1791" s="62" t="s">
        <v>153</v>
      </c>
      <c r="E1791" s="57" t="s">
        <v>77</v>
      </c>
      <c r="F1791" s="59" t="s">
        <v>213</v>
      </c>
      <c r="G1791" s="56" t="s">
        <v>94</v>
      </c>
      <c r="H1791" s="60">
        <v>150</v>
      </c>
      <c r="I1791" s="61">
        <v>2550</v>
      </c>
      <c r="J1791" s="61">
        <f t="shared" si="35"/>
        <v>382500</v>
      </c>
      <c r="K1791" s="55" t="s">
        <v>66</v>
      </c>
    </row>
    <row r="1792" spans="2:11" ht="16.5">
      <c r="B1792" s="63" t="s">
        <v>852</v>
      </c>
      <c r="C1792" s="58">
        <v>29907</v>
      </c>
      <c r="D1792" s="62" t="s">
        <v>71</v>
      </c>
      <c r="E1792" s="57" t="s">
        <v>114</v>
      </c>
      <c r="F1792" s="59" t="s">
        <v>514</v>
      </c>
      <c r="G1792" s="56" t="s">
        <v>94</v>
      </c>
      <c r="H1792" s="60">
        <v>500</v>
      </c>
      <c r="I1792" s="61">
        <v>2361.3</v>
      </c>
      <c r="J1792" s="61">
        <f t="shared" si="35"/>
        <v>1180650</v>
      </c>
      <c r="K1792" s="55" t="s">
        <v>66</v>
      </c>
    </row>
    <row r="1793" spans="2:11" ht="16.5">
      <c r="B1793" s="63" t="s">
        <v>852</v>
      </c>
      <c r="C1793" s="58">
        <v>29907</v>
      </c>
      <c r="D1793" s="62" t="s">
        <v>71</v>
      </c>
      <c r="E1793" s="57" t="s">
        <v>77</v>
      </c>
      <c r="F1793" s="59" t="s">
        <v>334</v>
      </c>
      <c r="G1793" s="56" t="s">
        <v>94</v>
      </c>
      <c r="H1793" s="60">
        <v>500</v>
      </c>
      <c r="I1793" s="61">
        <v>969</v>
      </c>
      <c r="J1793" s="61">
        <f t="shared" si="35"/>
        <v>484500</v>
      </c>
      <c r="K1793" s="55" t="s">
        <v>66</v>
      </c>
    </row>
    <row r="1794" spans="2:11" ht="16.5">
      <c r="B1794" s="63" t="s">
        <v>852</v>
      </c>
      <c r="C1794" s="58">
        <v>29907</v>
      </c>
      <c r="D1794" s="62" t="s">
        <v>71</v>
      </c>
      <c r="E1794" s="57" t="s">
        <v>139</v>
      </c>
      <c r="F1794" s="59" t="s">
        <v>335</v>
      </c>
      <c r="G1794" s="56" t="s">
        <v>94</v>
      </c>
      <c r="H1794" s="60">
        <v>1000</v>
      </c>
      <c r="I1794" s="61">
        <v>19.38</v>
      </c>
      <c r="J1794" s="61">
        <f t="shared" si="35"/>
        <v>19380</v>
      </c>
      <c r="K1794" s="55" t="s">
        <v>66</v>
      </c>
    </row>
    <row r="1795" spans="2:11" ht="16.5">
      <c r="B1795" s="63" t="s">
        <v>852</v>
      </c>
      <c r="C1795" s="58">
        <v>29907</v>
      </c>
      <c r="D1795" s="62" t="s">
        <v>71</v>
      </c>
      <c r="E1795" s="57" t="s">
        <v>139</v>
      </c>
      <c r="F1795" s="59" t="s">
        <v>336</v>
      </c>
      <c r="G1795" s="56" t="s">
        <v>94</v>
      </c>
      <c r="H1795" s="60">
        <v>1000</v>
      </c>
      <c r="I1795" s="61">
        <v>38.76</v>
      </c>
      <c r="J1795" s="61">
        <f t="shared" si="35"/>
        <v>38760</v>
      </c>
      <c r="K1795" s="55" t="s">
        <v>66</v>
      </c>
    </row>
    <row r="1796" spans="2:11" ht="16.5">
      <c r="B1796" s="63" t="s">
        <v>852</v>
      </c>
      <c r="C1796" s="58">
        <v>29907</v>
      </c>
      <c r="D1796" s="62" t="s">
        <v>118</v>
      </c>
      <c r="E1796" s="57" t="s">
        <v>236</v>
      </c>
      <c r="F1796" s="59" t="s">
        <v>337</v>
      </c>
      <c r="G1796" s="56" t="s">
        <v>94</v>
      </c>
      <c r="H1796" s="60">
        <v>500</v>
      </c>
      <c r="I1796" s="61">
        <v>731.34</v>
      </c>
      <c r="J1796" s="61">
        <f t="shared" si="35"/>
        <v>365670</v>
      </c>
      <c r="K1796" s="55" t="s">
        <v>66</v>
      </c>
    </row>
    <row r="1797" spans="2:11" ht="16.5">
      <c r="B1797" s="63" t="s">
        <v>852</v>
      </c>
      <c r="C1797" s="58">
        <v>29907</v>
      </c>
      <c r="D1797" s="62" t="s">
        <v>365</v>
      </c>
      <c r="E1797" s="57" t="s">
        <v>77</v>
      </c>
      <c r="F1797" s="59" t="s">
        <v>366</v>
      </c>
      <c r="G1797" s="56" t="s">
        <v>94</v>
      </c>
      <c r="H1797" s="60">
        <v>2000</v>
      </c>
      <c r="I1797" s="61">
        <v>765</v>
      </c>
      <c r="J1797" s="61">
        <f t="shared" si="35"/>
        <v>1530000</v>
      </c>
      <c r="K1797" s="55" t="s">
        <v>66</v>
      </c>
    </row>
    <row r="1798" spans="2:11" ht="25.5">
      <c r="B1798" s="63" t="s">
        <v>852</v>
      </c>
      <c r="C1798" s="58">
        <v>29907</v>
      </c>
      <c r="D1798" s="62" t="s">
        <v>170</v>
      </c>
      <c r="E1798" s="57" t="s">
        <v>79</v>
      </c>
      <c r="F1798" s="59" t="s">
        <v>515</v>
      </c>
      <c r="G1798" s="56" t="s">
        <v>94</v>
      </c>
      <c r="H1798" s="60">
        <v>25</v>
      </c>
      <c r="I1798" s="61">
        <v>21267</v>
      </c>
      <c r="J1798" s="61">
        <f t="shared" si="35"/>
        <v>531675</v>
      </c>
      <c r="K1798" s="55" t="s">
        <v>66</v>
      </c>
    </row>
    <row r="1799" spans="2:11" ht="25.5">
      <c r="B1799" s="63" t="s">
        <v>852</v>
      </c>
      <c r="C1799" s="58">
        <v>29907</v>
      </c>
      <c r="D1799" s="62" t="s">
        <v>170</v>
      </c>
      <c r="E1799" s="57" t="s">
        <v>197</v>
      </c>
      <c r="F1799" s="59" t="s">
        <v>339</v>
      </c>
      <c r="G1799" s="56" t="s">
        <v>94</v>
      </c>
      <c r="H1799" s="60">
        <v>50</v>
      </c>
      <c r="I1799" s="61">
        <v>14179.02</v>
      </c>
      <c r="J1799" s="61">
        <f t="shared" si="35"/>
        <v>708951</v>
      </c>
      <c r="K1799" s="55" t="s">
        <v>66</v>
      </c>
    </row>
    <row r="1800" spans="2:11" ht="25.5">
      <c r="B1800" s="63" t="s">
        <v>852</v>
      </c>
      <c r="C1800" s="58">
        <v>29907</v>
      </c>
      <c r="D1800" s="62" t="s">
        <v>170</v>
      </c>
      <c r="E1800" s="57" t="s">
        <v>197</v>
      </c>
      <c r="F1800" s="59" t="s">
        <v>340</v>
      </c>
      <c r="G1800" s="56" t="s">
        <v>94</v>
      </c>
      <c r="H1800" s="60">
        <v>50</v>
      </c>
      <c r="I1800" s="61">
        <v>27281.94</v>
      </c>
      <c r="J1800" s="61">
        <f t="shared" si="35"/>
        <v>1364097</v>
      </c>
      <c r="K1800" s="55" t="s">
        <v>66</v>
      </c>
    </row>
    <row r="1801" spans="2:11" ht="25.5">
      <c r="B1801" s="63" t="s">
        <v>852</v>
      </c>
      <c r="C1801" s="58">
        <v>29907</v>
      </c>
      <c r="D1801" s="62" t="s">
        <v>170</v>
      </c>
      <c r="E1801" s="57" t="s">
        <v>197</v>
      </c>
      <c r="F1801" s="59" t="s">
        <v>338</v>
      </c>
      <c r="G1801" s="56" t="s">
        <v>94</v>
      </c>
      <c r="H1801" s="60">
        <v>50</v>
      </c>
      <c r="I1801" s="61">
        <v>40033.98</v>
      </c>
      <c r="J1801" s="61">
        <f t="shared" si="35"/>
        <v>2001699.0000000002</v>
      </c>
      <c r="K1801" s="55" t="s">
        <v>66</v>
      </c>
    </row>
    <row r="1802" spans="2:11" ht="25.5">
      <c r="B1802" s="63" t="s">
        <v>852</v>
      </c>
      <c r="C1802" s="58">
        <v>29907</v>
      </c>
      <c r="D1802" s="62" t="s">
        <v>170</v>
      </c>
      <c r="E1802" s="57" t="s">
        <v>197</v>
      </c>
      <c r="F1802" s="59" t="s">
        <v>808</v>
      </c>
      <c r="G1802" s="56" t="s">
        <v>94</v>
      </c>
      <c r="H1802" s="60">
        <v>10000</v>
      </c>
      <c r="I1802" s="61">
        <v>2000</v>
      </c>
      <c r="J1802" s="61">
        <f t="shared" si="35"/>
        <v>20000000</v>
      </c>
      <c r="K1802" s="55" t="s">
        <v>66</v>
      </c>
    </row>
    <row r="1803" spans="2:11" ht="16.5">
      <c r="B1803" s="63" t="s">
        <v>852</v>
      </c>
      <c r="C1803" s="58">
        <v>29907</v>
      </c>
      <c r="D1803" s="62" t="s">
        <v>214</v>
      </c>
      <c r="E1803" s="57" t="s">
        <v>77</v>
      </c>
      <c r="F1803" s="59" t="s">
        <v>215</v>
      </c>
      <c r="G1803" s="56" t="s">
        <v>94</v>
      </c>
      <c r="H1803" s="60">
        <v>100</v>
      </c>
      <c r="I1803" s="61">
        <v>856.8</v>
      </c>
      <c r="J1803" s="61">
        <f t="shared" si="35"/>
        <v>85680</v>
      </c>
      <c r="K1803" s="55" t="s">
        <v>66</v>
      </c>
    </row>
    <row r="1804" spans="2:11" ht="16.5">
      <c r="B1804" s="63" t="s">
        <v>852</v>
      </c>
      <c r="C1804" s="58">
        <v>29907</v>
      </c>
      <c r="D1804" s="62" t="s">
        <v>72</v>
      </c>
      <c r="E1804" s="57" t="s">
        <v>106</v>
      </c>
      <c r="F1804" s="59" t="s">
        <v>341</v>
      </c>
      <c r="G1804" s="56" t="s">
        <v>94</v>
      </c>
      <c r="H1804" s="60">
        <v>50</v>
      </c>
      <c r="I1804" s="61">
        <v>9134.1</v>
      </c>
      <c r="J1804" s="61">
        <f t="shared" si="35"/>
        <v>456705</v>
      </c>
      <c r="K1804" s="55" t="s">
        <v>66</v>
      </c>
    </row>
    <row r="1805" spans="2:11" ht="16.5">
      <c r="B1805" s="63" t="s">
        <v>852</v>
      </c>
      <c r="C1805" s="58">
        <v>29907</v>
      </c>
      <c r="D1805" s="62" t="s">
        <v>72</v>
      </c>
      <c r="E1805" s="57" t="s">
        <v>216</v>
      </c>
      <c r="F1805" s="59" t="s">
        <v>342</v>
      </c>
      <c r="G1805" s="56" t="s">
        <v>94</v>
      </c>
      <c r="H1805" s="60">
        <v>69</v>
      </c>
      <c r="I1805" s="61">
        <v>85661.61</v>
      </c>
      <c r="J1805" s="61">
        <f t="shared" si="35"/>
        <v>5910651.09</v>
      </c>
      <c r="K1805" s="55" t="s">
        <v>66</v>
      </c>
    </row>
    <row r="1806" spans="2:11" ht="16.5">
      <c r="B1806" s="63" t="s">
        <v>852</v>
      </c>
      <c r="C1806" s="58">
        <v>29907</v>
      </c>
      <c r="D1806" s="62" t="s">
        <v>72</v>
      </c>
      <c r="E1806" s="57" t="s">
        <v>216</v>
      </c>
      <c r="F1806" s="59" t="s">
        <v>343</v>
      </c>
      <c r="G1806" s="56" t="s">
        <v>94</v>
      </c>
      <c r="H1806" s="60">
        <v>60</v>
      </c>
      <c r="I1806" s="61">
        <v>65735.94</v>
      </c>
      <c r="J1806" s="61">
        <f t="shared" si="35"/>
        <v>3944156.4000000004</v>
      </c>
      <c r="K1806" s="55" t="s">
        <v>66</v>
      </c>
    </row>
    <row r="1807" spans="2:11" ht="16.5">
      <c r="B1807" s="63" t="s">
        <v>852</v>
      </c>
      <c r="C1807" s="58">
        <v>29907</v>
      </c>
      <c r="D1807" s="62" t="s">
        <v>72</v>
      </c>
      <c r="E1807" s="57" t="s">
        <v>216</v>
      </c>
      <c r="F1807" s="59" t="s">
        <v>344</v>
      </c>
      <c r="G1807" s="56" t="s">
        <v>94</v>
      </c>
      <c r="H1807" s="60">
        <v>25</v>
      </c>
      <c r="I1807" s="61">
        <v>46278.42</v>
      </c>
      <c r="J1807" s="61">
        <f t="shared" si="35"/>
        <v>1156960.5</v>
      </c>
      <c r="K1807" s="55" t="s">
        <v>66</v>
      </c>
    </row>
    <row r="1808" spans="2:11" ht="16.5">
      <c r="B1808" s="63" t="s">
        <v>852</v>
      </c>
      <c r="C1808" s="58">
        <v>29907</v>
      </c>
      <c r="D1808" s="62" t="s">
        <v>72</v>
      </c>
      <c r="E1808" s="57" t="s">
        <v>345</v>
      </c>
      <c r="F1808" s="59" t="s">
        <v>516</v>
      </c>
      <c r="G1808" s="56" t="s">
        <v>94</v>
      </c>
      <c r="H1808" s="60">
        <v>30</v>
      </c>
      <c r="I1808" s="61">
        <v>943.5</v>
      </c>
      <c r="J1808" s="61">
        <f aca="true" t="shared" si="36" ref="J1808:J1824">H1808*I1808</f>
        <v>28305</v>
      </c>
      <c r="K1808" s="55" t="s">
        <v>66</v>
      </c>
    </row>
    <row r="1809" spans="2:11" ht="16.5">
      <c r="B1809" s="63" t="s">
        <v>852</v>
      </c>
      <c r="C1809" s="58">
        <v>29907</v>
      </c>
      <c r="D1809" s="62" t="s">
        <v>72</v>
      </c>
      <c r="E1809" s="57" t="s">
        <v>217</v>
      </c>
      <c r="F1809" s="59" t="s">
        <v>218</v>
      </c>
      <c r="G1809" s="56" t="s">
        <v>94</v>
      </c>
      <c r="H1809" s="60">
        <v>20</v>
      </c>
      <c r="I1809" s="61">
        <v>79083.66</v>
      </c>
      <c r="J1809" s="61">
        <f t="shared" si="36"/>
        <v>1581673.2000000002</v>
      </c>
      <c r="K1809" s="55" t="s">
        <v>66</v>
      </c>
    </row>
    <row r="1810" spans="2:11" ht="16.5">
      <c r="B1810" s="63" t="s">
        <v>852</v>
      </c>
      <c r="C1810" s="58">
        <v>29907</v>
      </c>
      <c r="D1810" s="62" t="s">
        <v>72</v>
      </c>
      <c r="E1810" s="57" t="s">
        <v>346</v>
      </c>
      <c r="F1810" s="59" t="s">
        <v>347</v>
      </c>
      <c r="G1810" s="56" t="s">
        <v>94</v>
      </c>
      <c r="H1810" s="60">
        <v>20</v>
      </c>
      <c r="I1810" s="61">
        <v>16067.04</v>
      </c>
      <c r="J1810" s="61">
        <f t="shared" si="36"/>
        <v>321340.80000000005</v>
      </c>
      <c r="K1810" s="55" t="s">
        <v>66</v>
      </c>
    </row>
    <row r="1811" spans="2:11" ht="16.5">
      <c r="B1811" s="63" t="s">
        <v>852</v>
      </c>
      <c r="C1811" s="58">
        <v>29907</v>
      </c>
      <c r="D1811" s="62" t="s">
        <v>72</v>
      </c>
      <c r="E1811" s="57" t="s">
        <v>348</v>
      </c>
      <c r="F1811" s="59" t="s">
        <v>349</v>
      </c>
      <c r="G1811" s="56" t="s">
        <v>94</v>
      </c>
      <c r="H1811" s="60">
        <v>25</v>
      </c>
      <c r="I1811" s="61">
        <v>20576.46</v>
      </c>
      <c r="J1811" s="61">
        <f t="shared" si="36"/>
        <v>514411.5</v>
      </c>
      <c r="K1811" s="55" t="s">
        <v>66</v>
      </c>
    </row>
    <row r="1812" spans="2:11" ht="16.5">
      <c r="B1812" s="63" t="s">
        <v>852</v>
      </c>
      <c r="C1812" s="58">
        <v>29907</v>
      </c>
      <c r="D1812" s="62" t="s">
        <v>72</v>
      </c>
      <c r="E1812" s="57" t="s">
        <v>350</v>
      </c>
      <c r="F1812" s="59" t="s">
        <v>351</v>
      </c>
      <c r="G1812" s="56" t="s">
        <v>94</v>
      </c>
      <c r="H1812" s="60">
        <v>60</v>
      </c>
      <c r="I1812" s="61">
        <v>19380</v>
      </c>
      <c r="J1812" s="61">
        <f t="shared" si="36"/>
        <v>1162800</v>
      </c>
      <c r="K1812" s="55" t="s">
        <v>66</v>
      </c>
    </row>
    <row r="1813" spans="2:11" ht="16.5">
      <c r="B1813" s="63" t="s">
        <v>852</v>
      </c>
      <c r="C1813" s="58">
        <v>29907</v>
      </c>
      <c r="D1813" s="62" t="s">
        <v>72</v>
      </c>
      <c r="E1813" s="57" t="s">
        <v>352</v>
      </c>
      <c r="F1813" s="59" t="s">
        <v>353</v>
      </c>
      <c r="G1813" s="56" t="s">
        <v>94</v>
      </c>
      <c r="H1813" s="60">
        <v>30</v>
      </c>
      <c r="I1813" s="61">
        <v>14731.86</v>
      </c>
      <c r="J1813" s="61">
        <f t="shared" si="36"/>
        <v>441955.80000000005</v>
      </c>
      <c r="K1813" s="55" t="s">
        <v>66</v>
      </c>
    </row>
    <row r="1814" spans="2:11" ht="16.5">
      <c r="B1814" s="63" t="s">
        <v>852</v>
      </c>
      <c r="C1814" s="58">
        <v>29907</v>
      </c>
      <c r="D1814" s="62" t="s">
        <v>72</v>
      </c>
      <c r="E1814" s="57" t="s">
        <v>220</v>
      </c>
      <c r="F1814" s="59" t="s">
        <v>354</v>
      </c>
      <c r="G1814" s="56" t="s">
        <v>94</v>
      </c>
      <c r="H1814" s="60">
        <v>100</v>
      </c>
      <c r="I1814" s="61">
        <v>23.86</v>
      </c>
      <c r="J1814" s="61">
        <f t="shared" si="36"/>
        <v>2386</v>
      </c>
      <c r="K1814" s="55" t="s">
        <v>66</v>
      </c>
    </row>
    <row r="1815" spans="2:11" ht="16.5">
      <c r="B1815" s="63" t="s">
        <v>852</v>
      </c>
      <c r="C1815" s="58">
        <v>29907</v>
      </c>
      <c r="D1815" s="62" t="s">
        <v>72</v>
      </c>
      <c r="E1815" s="57" t="s">
        <v>220</v>
      </c>
      <c r="F1815" s="59" t="s">
        <v>354</v>
      </c>
      <c r="G1815" s="56" t="s">
        <v>94</v>
      </c>
      <c r="H1815" s="60">
        <v>150</v>
      </c>
      <c r="I1815" s="61">
        <v>26</v>
      </c>
      <c r="J1815" s="61">
        <f t="shared" si="36"/>
        <v>3900</v>
      </c>
      <c r="K1815" s="55" t="s">
        <v>66</v>
      </c>
    </row>
    <row r="1816" spans="2:11" ht="16.5">
      <c r="B1816" s="63" t="s">
        <v>852</v>
      </c>
      <c r="C1816" s="58">
        <v>29907</v>
      </c>
      <c r="D1816" s="62" t="s">
        <v>72</v>
      </c>
      <c r="E1816" s="57" t="s">
        <v>221</v>
      </c>
      <c r="F1816" s="59" t="s">
        <v>355</v>
      </c>
      <c r="G1816" s="56" t="s">
        <v>94</v>
      </c>
      <c r="H1816" s="60">
        <v>25</v>
      </c>
      <c r="I1816" s="61">
        <v>7072.68</v>
      </c>
      <c r="J1816" s="61">
        <f t="shared" si="36"/>
        <v>176817</v>
      </c>
      <c r="K1816" s="55" t="s">
        <v>66</v>
      </c>
    </row>
    <row r="1817" spans="2:11" ht="16.5">
      <c r="B1817" s="63" t="s">
        <v>852</v>
      </c>
      <c r="C1817" s="58">
        <v>29907</v>
      </c>
      <c r="D1817" s="62" t="s">
        <v>72</v>
      </c>
      <c r="E1817" s="57" t="s">
        <v>356</v>
      </c>
      <c r="F1817" s="59" t="s">
        <v>357</v>
      </c>
      <c r="G1817" s="56" t="s">
        <v>94</v>
      </c>
      <c r="H1817" s="60">
        <v>26</v>
      </c>
      <c r="I1817" s="61">
        <v>1940.03</v>
      </c>
      <c r="J1817" s="61">
        <f t="shared" si="36"/>
        <v>50440.78</v>
      </c>
      <c r="K1817" s="55" t="s">
        <v>66</v>
      </c>
    </row>
    <row r="1818" spans="2:11" ht="16.5">
      <c r="B1818" s="63" t="s">
        <v>852</v>
      </c>
      <c r="C1818" s="58">
        <v>29907</v>
      </c>
      <c r="D1818" s="62" t="s">
        <v>72</v>
      </c>
      <c r="E1818" s="57" t="s">
        <v>222</v>
      </c>
      <c r="F1818" s="59" t="s">
        <v>358</v>
      </c>
      <c r="G1818" s="56" t="s">
        <v>94</v>
      </c>
      <c r="H1818" s="60">
        <v>25</v>
      </c>
      <c r="I1818" s="61">
        <v>2450.04</v>
      </c>
      <c r="J1818" s="61">
        <f t="shared" si="36"/>
        <v>61251</v>
      </c>
      <c r="K1818" s="55" t="s">
        <v>66</v>
      </c>
    </row>
    <row r="1819" spans="2:11" ht="16.5">
      <c r="B1819" s="63" t="s">
        <v>852</v>
      </c>
      <c r="C1819" s="58">
        <v>29907</v>
      </c>
      <c r="D1819" s="62" t="s">
        <v>72</v>
      </c>
      <c r="E1819" s="57" t="s">
        <v>223</v>
      </c>
      <c r="F1819" s="59" t="s">
        <v>517</v>
      </c>
      <c r="G1819" s="56" t="s">
        <v>94</v>
      </c>
      <c r="H1819" s="60">
        <v>60</v>
      </c>
      <c r="I1819" s="61">
        <v>3012.06</v>
      </c>
      <c r="J1819" s="61">
        <f t="shared" si="36"/>
        <v>180723.6</v>
      </c>
      <c r="K1819" s="55" t="s">
        <v>66</v>
      </c>
    </row>
    <row r="1820" spans="2:11" ht="16.5">
      <c r="B1820" s="63" t="s">
        <v>852</v>
      </c>
      <c r="C1820" s="58">
        <v>29907</v>
      </c>
      <c r="D1820" s="62" t="s">
        <v>72</v>
      </c>
      <c r="E1820" s="57" t="s">
        <v>224</v>
      </c>
      <c r="F1820" s="59" t="s">
        <v>518</v>
      </c>
      <c r="G1820" s="56" t="s">
        <v>94</v>
      </c>
      <c r="H1820" s="60">
        <v>600</v>
      </c>
      <c r="I1820" s="61">
        <v>14578.86</v>
      </c>
      <c r="J1820" s="61">
        <f t="shared" si="36"/>
        <v>8747316</v>
      </c>
      <c r="K1820" s="55" t="s">
        <v>66</v>
      </c>
    </row>
    <row r="1821" spans="2:11" ht="16.5">
      <c r="B1821" s="63" t="s">
        <v>852</v>
      </c>
      <c r="C1821" s="58">
        <v>29907</v>
      </c>
      <c r="D1821" s="62" t="s">
        <v>72</v>
      </c>
      <c r="E1821" s="57" t="s">
        <v>304</v>
      </c>
      <c r="F1821" s="59" t="s">
        <v>359</v>
      </c>
      <c r="G1821" s="56" t="s">
        <v>94</v>
      </c>
      <c r="H1821" s="60">
        <v>20</v>
      </c>
      <c r="I1821" s="61">
        <v>91607.22</v>
      </c>
      <c r="J1821" s="61">
        <f t="shared" si="36"/>
        <v>1832144.4</v>
      </c>
      <c r="K1821" s="55" t="s">
        <v>66</v>
      </c>
    </row>
    <row r="1822" spans="2:11" ht="16.5">
      <c r="B1822" s="63" t="s">
        <v>852</v>
      </c>
      <c r="C1822" s="58">
        <v>29907</v>
      </c>
      <c r="D1822" s="62" t="s">
        <v>72</v>
      </c>
      <c r="E1822" s="57" t="s">
        <v>360</v>
      </c>
      <c r="F1822" s="59" t="s">
        <v>361</v>
      </c>
      <c r="G1822" s="56" t="s">
        <v>94</v>
      </c>
      <c r="H1822" s="60">
        <v>1500</v>
      </c>
      <c r="I1822" s="61">
        <v>34.68</v>
      </c>
      <c r="J1822" s="61">
        <f t="shared" si="36"/>
        <v>52020</v>
      </c>
      <c r="K1822" s="55" t="s">
        <v>66</v>
      </c>
    </row>
    <row r="1823" spans="2:11" ht="16.5">
      <c r="B1823" s="63" t="s">
        <v>852</v>
      </c>
      <c r="C1823" s="58">
        <v>29907</v>
      </c>
      <c r="D1823" s="62" t="s">
        <v>72</v>
      </c>
      <c r="E1823" s="57" t="s">
        <v>229</v>
      </c>
      <c r="F1823" s="59" t="s">
        <v>362</v>
      </c>
      <c r="G1823" s="56" t="s">
        <v>94</v>
      </c>
      <c r="H1823" s="60">
        <v>1500</v>
      </c>
      <c r="I1823" s="61">
        <v>2.04</v>
      </c>
      <c r="J1823" s="61">
        <f t="shared" si="36"/>
        <v>3060</v>
      </c>
      <c r="K1823" s="55" t="s">
        <v>66</v>
      </c>
    </row>
    <row r="1824" spans="2:11" ht="16.5">
      <c r="B1824" s="63" t="s">
        <v>852</v>
      </c>
      <c r="C1824" s="58">
        <v>29907</v>
      </c>
      <c r="D1824" s="62" t="s">
        <v>72</v>
      </c>
      <c r="E1824" s="57" t="s">
        <v>363</v>
      </c>
      <c r="F1824" s="59" t="s">
        <v>364</v>
      </c>
      <c r="G1824" s="56" t="s">
        <v>94</v>
      </c>
      <c r="H1824" s="60">
        <v>100</v>
      </c>
      <c r="I1824" s="61">
        <v>3497.58</v>
      </c>
      <c r="J1824" s="61">
        <f t="shared" si="36"/>
        <v>349758</v>
      </c>
      <c r="K1824" s="55" t="s">
        <v>66</v>
      </c>
    </row>
    <row r="1825" spans="2:11" ht="16.5">
      <c r="B1825" s="63" t="s">
        <v>1075</v>
      </c>
      <c r="C1825" s="58">
        <v>29999</v>
      </c>
      <c r="D1825" s="62" t="s">
        <v>96</v>
      </c>
      <c r="E1825" s="57" t="s">
        <v>106</v>
      </c>
      <c r="F1825" s="59" t="s">
        <v>753</v>
      </c>
      <c r="G1825" s="56" t="s">
        <v>159</v>
      </c>
      <c r="H1825" s="60">
        <v>150</v>
      </c>
      <c r="I1825" s="61">
        <v>335</v>
      </c>
      <c r="J1825" s="61">
        <f aca="true" t="shared" si="37" ref="J1825:J1831">SUM(H1825*I1825)</f>
        <v>50250</v>
      </c>
      <c r="K1825" s="55" t="s">
        <v>66</v>
      </c>
    </row>
    <row r="1826" spans="2:11" ht="16.5">
      <c r="B1826" s="63" t="s">
        <v>1075</v>
      </c>
      <c r="C1826" s="58">
        <v>29999</v>
      </c>
      <c r="D1826" s="62" t="s">
        <v>96</v>
      </c>
      <c r="E1826" s="57" t="s">
        <v>109</v>
      </c>
      <c r="F1826" s="59" t="s">
        <v>754</v>
      </c>
      <c r="G1826" s="56" t="s">
        <v>159</v>
      </c>
      <c r="H1826" s="60">
        <v>150</v>
      </c>
      <c r="I1826" s="61">
        <v>342</v>
      </c>
      <c r="J1826" s="61">
        <f t="shared" si="37"/>
        <v>51300</v>
      </c>
      <c r="K1826" s="55" t="s">
        <v>66</v>
      </c>
    </row>
    <row r="1827" spans="2:11" ht="25.5">
      <c r="B1827" s="63" t="s">
        <v>1075</v>
      </c>
      <c r="C1827" s="58">
        <v>29999</v>
      </c>
      <c r="D1827" s="62" t="s">
        <v>122</v>
      </c>
      <c r="E1827" s="57" t="s">
        <v>110</v>
      </c>
      <c r="F1827" s="59" t="s">
        <v>755</v>
      </c>
      <c r="G1827" s="56" t="s">
        <v>756</v>
      </c>
      <c r="H1827" s="60">
        <v>10</v>
      </c>
      <c r="I1827" s="61">
        <v>40700</v>
      </c>
      <c r="J1827" s="61">
        <f t="shared" si="37"/>
        <v>407000</v>
      </c>
      <c r="K1827" s="55" t="s">
        <v>66</v>
      </c>
    </row>
    <row r="1828" spans="2:11" ht="16.5">
      <c r="B1828" s="63" t="s">
        <v>1075</v>
      </c>
      <c r="C1828" s="58">
        <v>29999</v>
      </c>
      <c r="D1828" s="62" t="s">
        <v>757</v>
      </c>
      <c r="E1828" s="57" t="s">
        <v>313</v>
      </c>
      <c r="F1828" s="59" t="s">
        <v>758</v>
      </c>
      <c r="G1828" s="56" t="s">
        <v>566</v>
      </c>
      <c r="H1828" s="60">
        <v>2000</v>
      </c>
      <c r="I1828" s="61">
        <v>4589</v>
      </c>
      <c r="J1828" s="61">
        <f t="shared" si="37"/>
        <v>9178000</v>
      </c>
      <c r="K1828" s="55" t="s">
        <v>66</v>
      </c>
    </row>
    <row r="1829" spans="2:11" ht="16.5">
      <c r="B1829" s="63" t="s">
        <v>1075</v>
      </c>
      <c r="C1829" s="58">
        <v>29999</v>
      </c>
      <c r="D1829" s="62" t="s">
        <v>757</v>
      </c>
      <c r="E1829" s="57" t="s">
        <v>139</v>
      </c>
      <c r="F1829" s="59" t="s">
        <v>759</v>
      </c>
      <c r="G1829" s="56" t="s">
        <v>566</v>
      </c>
      <c r="H1829" s="60">
        <v>1500</v>
      </c>
      <c r="I1829" s="61">
        <v>4676</v>
      </c>
      <c r="J1829" s="61">
        <f t="shared" si="37"/>
        <v>7014000</v>
      </c>
      <c r="K1829" s="55" t="s">
        <v>66</v>
      </c>
    </row>
    <row r="1830" spans="2:11" ht="25.5">
      <c r="B1830" s="63" t="s">
        <v>1075</v>
      </c>
      <c r="C1830" s="58">
        <v>29999</v>
      </c>
      <c r="D1830" s="62" t="s">
        <v>72</v>
      </c>
      <c r="E1830" s="57" t="s">
        <v>192</v>
      </c>
      <c r="F1830" s="59" t="s">
        <v>193</v>
      </c>
      <c r="G1830" s="56" t="s">
        <v>566</v>
      </c>
      <c r="H1830" s="60">
        <v>93333</v>
      </c>
      <c r="I1830" s="61">
        <v>150</v>
      </c>
      <c r="J1830" s="61">
        <f t="shared" si="37"/>
        <v>13999950</v>
      </c>
      <c r="K1830" s="55" t="s">
        <v>66</v>
      </c>
    </row>
    <row r="1831" spans="2:11" ht="16.5">
      <c r="B1831" s="63" t="s">
        <v>1075</v>
      </c>
      <c r="C1831" s="58">
        <v>29999</v>
      </c>
      <c r="D1831" s="62" t="s">
        <v>72</v>
      </c>
      <c r="E1831" s="57" t="s">
        <v>760</v>
      </c>
      <c r="F1831" s="59" t="s">
        <v>847</v>
      </c>
      <c r="G1831" s="56" t="s">
        <v>566</v>
      </c>
      <c r="H1831" s="60">
        <v>300</v>
      </c>
      <c r="I1831" s="61">
        <v>25000</v>
      </c>
      <c r="J1831" s="61">
        <f t="shared" si="37"/>
        <v>7500000</v>
      </c>
      <c r="K1831" s="55" t="s">
        <v>66</v>
      </c>
    </row>
    <row r="1832" spans="2:11" ht="16.5">
      <c r="B1832" s="63" t="s">
        <v>1124</v>
      </c>
      <c r="C1832" s="58">
        <v>29999</v>
      </c>
      <c r="D1832" s="62" t="s">
        <v>72</v>
      </c>
      <c r="E1832" s="57" t="s">
        <v>501</v>
      </c>
      <c r="F1832" s="59" t="s">
        <v>502</v>
      </c>
      <c r="G1832" s="56" t="s">
        <v>507</v>
      </c>
      <c r="H1832" s="60">
        <v>10040</v>
      </c>
      <c r="I1832" s="61">
        <v>280</v>
      </c>
      <c r="J1832" s="61">
        <v>2811200</v>
      </c>
      <c r="K1832" s="55" t="s">
        <v>66</v>
      </c>
    </row>
    <row r="1833" spans="2:11" ht="38.25">
      <c r="B1833" s="63" t="s">
        <v>1124</v>
      </c>
      <c r="C1833" s="58">
        <v>29999</v>
      </c>
      <c r="D1833" s="62" t="s">
        <v>149</v>
      </c>
      <c r="E1833" s="57" t="s">
        <v>77</v>
      </c>
      <c r="F1833" s="59" t="s">
        <v>503</v>
      </c>
      <c r="G1833" s="56" t="s">
        <v>507</v>
      </c>
      <c r="H1833" s="60">
        <v>5000</v>
      </c>
      <c r="I1833" s="61">
        <v>3000</v>
      </c>
      <c r="J1833" s="61">
        <v>15000000</v>
      </c>
      <c r="K1833" s="55" t="s">
        <v>66</v>
      </c>
    </row>
    <row r="1834" spans="2:11" ht="63.75">
      <c r="B1834" s="63" t="s">
        <v>1124</v>
      </c>
      <c r="C1834" s="58">
        <v>29999</v>
      </c>
      <c r="D1834" s="62" t="s">
        <v>70</v>
      </c>
      <c r="E1834" s="57" t="s">
        <v>106</v>
      </c>
      <c r="F1834" s="59" t="s">
        <v>925</v>
      </c>
      <c r="G1834" s="56" t="s">
        <v>482</v>
      </c>
      <c r="H1834" s="60">
        <v>200</v>
      </c>
      <c r="I1834" s="61">
        <v>2700</v>
      </c>
      <c r="J1834" s="61">
        <v>540000</v>
      </c>
      <c r="K1834" s="55" t="s">
        <v>66</v>
      </c>
    </row>
    <row r="1835" spans="2:11" ht="25.5">
      <c r="B1835" s="63" t="s">
        <v>852</v>
      </c>
      <c r="C1835" s="58">
        <v>50101</v>
      </c>
      <c r="D1835" s="62" t="s">
        <v>72</v>
      </c>
      <c r="E1835" s="57" t="s">
        <v>141</v>
      </c>
      <c r="F1835" s="59" t="s">
        <v>367</v>
      </c>
      <c r="G1835" s="56" t="s">
        <v>94</v>
      </c>
      <c r="H1835" s="60">
        <v>2</v>
      </c>
      <c r="I1835" s="61">
        <v>3617978.84</v>
      </c>
      <c r="J1835" s="61">
        <f>+H1835*I1835</f>
        <v>7235957.68</v>
      </c>
      <c r="K1835" s="55" t="s">
        <v>368</v>
      </c>
    </row>
    <row r="1836" spans="2:11" ht="25.5">
      <c r="B1836" s="63" t="s">
        <v>852</v>
      </c>
      <c r="C1836" s="58">
        <v>50101</v>
      </c>
      <c r="D1836" s="62" t="s">
        <v>72</v>
      </c>
      <c r="E1836" s="57" t="s">
        <v>141</v>
      </c>
      <c r="F1836" s="59" t="s">
        <v>807</v>
      </c>
      <c r="G1836" s="56" t="s">
        <v>94</v>
      </c>
      <c r="H1836" s="60">
        <v>5</v>
      </c>
      <c r="I1836" s="61">
        <v>2574560.84</v>
      </c>
      <c r="J1836" s="61">
        <f>H1836*I1836</f>
        <v>12872804.2</v>
      </c>
      <c r="K1836" s="55" t="s">
        <v>368</v>
      </c>
    </row>
    <row r="1837" spans="2:11" ht="25.5">
      <c r="B1837" s="63" t="s">
        <v>1075</v>
      </c>
      <c r="C1837" s="58">
        <v>50101</v>
      </c>
      <c r="D1837" s="62" t="s">
        <v>163</v>
      </c>
      <c r="E1837" s="57" t="s">
        <v>120</v>
      </c>
      <c r="F1837" s="59" t="s">
        <v>761</v>
      </c>
      <c r="G1837" s="56" t="s">
        <v>566</v>
      </c>
      <c r="H1837" s="60">
        <v>7</v>
      </c>
      <c r="I1837" s="61">
        <v>519000</v>
      </c>
      <c r="J1837" s="61">
        <f>SUM(H1837*I1837)</f>
        <v>3633000</v>
      </c>
      <c r="K1837" s="55" t="s">
        <v>368</v>
      </c>
    </row>
    <row r="1838" spans="2:11" ht="38.25">
      <c r="B1838" s="63" t="s">
        <v>1018</v>
      </c>
      <c r="C1838" s="58">
        <v>50101</v>
      </c>
      <c r="D1838" s="62" t="s">
        <v>90</v>
      </c>
      <c r="E1838" s="57" t="s">
        <v>999</v>
      </c>
      <c r="F1838" s="59" t="s">
        <v>1000</v>
      </c>
      <c r="G1838" s="56" t="s">
        <v>94</v>
      </c>
      <c r="H1838" s="60">
        <v>30</v>
      </c>
      <c r="I1838" s="61">
        <v>18000</v>
      </c>
      <c r="J1838" s="61">
        <f aca="true" t="shared" si="38" ref="J1838:J1848">+I1838*H1838</f>
        <v>540000</v>
      </c>
      <c r="K1838" s="55" t="s">
        <v>368</v>
      </c>
    </row>
    <row r="1839" spans="2:11" ht="51">
      <c r="B1839" s="63" t="s">
        <v>1018</v>
      </c>
      <c r="C1839" s="58">
        <v>50101</v>
      </c>
      <c r="D1839" s="62" t="s">
        <v>90</v>
      </c>
      <c r="E1839" s="57" t="s">
        <v>999</v>
      </c>
      <c r="F1839" s="59" t="s">
        <v>1001</v>
      </c>
      <c r="G1839" s="56" t="s">
        <v>94</v>
      </c>
      <c r="H1839" s="60">
        <v>12</v>
      </c>
      <c r="I1839" s="61">
        <v>25000</v>
      </c>
      <c r="J1839" s="61">
        <f t="shared" si="38"/>
        <v>300000</v>
      </c>
      <c r="K1839" s="55" t="s">
        <v>368</v>
      </c>
    </row>
    <row r="1840" spans="2:11" ht="25.5">
      <c r="B1840" s="63" t="s">
        <v>1018</v>
      </c>
      <c r="C1840" s="58">
        <v>50101</v>
      </c>
      <c r="D1840" s="62" t="s">
        <v>81</v>
      </c>
      <c r="E1840" s="57" t="s">
        <v>85</v>
      </c>
      <c r="F1840" s="59" t="s">
        <v>1002</v>
      </c>
      <c r="G1840" s="56" t="s">
        <v>94</v>
      </c>
      <c r="H1840" s="60">
        <v>6</v>
      </c>
      <c r="I1840" s="61">
        <v>85000</v>
      </c>
      <c r="J1840" s="61">
        <f t="shared" si="38"/>
        <v>510000</v>
      </c>
      <c r="K1840" s="55" t="s">
        <v>368</v>
      </c>
    </row>
    <row r="1841" spans="2:11" ht="25.5">
      <c r="B1841" s="63" t="s">
        <v>1018</v>
      </c>
      <c r="C1841" s="58">
        <v>50101</v>
      </c>
      <c r="D1841" s="62" t="s">
        <v>72</v>
      </c>
      <c r="E1841" s="57" t="s">
        <v>413</v>
      </c>
      <c r="F1841" s="59" t="s">
        <v>1003</v>
      </c>
      <c r="G1841" s="56" t="s">
        <v>94</v>
      </c>
      <c r="H1841" s="60">
        <v>6</v>
      </c>
      <c r="I1841" s="61">
        <v>125000</v>
      </c>
      <c r="J1841" s="61">
        <f t="shared" si="38"/>
        <v>750000</v>
      </c>
      <c r="K1841" s="55" t="s">
        <v>368</v>
      </c>
    </row>
    <row r="1842" spans="2:11" ht="38.25">
      <c r="B1842" s="63" t="s">
        <v>1018</v>
      </c>
      <c r="C1842" s="58">
        <v>50101</v>
      </c>
      <c r="D1842" s="62" t="s">
        <v>90</v>
      </c>
      <c r="E1842" s="57" t="s">
        <v>999</v>
      </c>
      <c r="F1842" s="59" t="s">
        <v>1004</v>
      </c>
      <c r="G1842" s="56" t="s">
        <v>94</v>
      </c>
      <c r="H1842" s="60">
        <v>6</v>
      </c>
      <c r="I1842" s="61">
        <v>320000</v>
      </c>
      <c r="J1842" s="61">
        <f t="shared" si="38"/>
        <v>1920000</v>
      </c>
      <c r="K1842" s="55" t="s">
        <v>368</v>
      </c>
    </row>
    <row r="1843" spans="2:11" ht="25.5">
      <c r="B1843" s="63" t="s">
        <v>1018</v>
      </c>
      <c r="C1843" s="58">
        <v>50101</v>
      </c>
      <c r="D1843" s="62" t="s">
        <v>84</v>
      </c>
      <c r="E1843" s="57" t="s">
        <v>76</v>
      </c>
      <c r="F1843" s="59" t="s">
        <v>1005</v>
      </c>
      <c r="G1843" s="56" t="s">
        <v>94</v>
      </c>
      <c r="H1843" s="60">
        <v>3</v>
      </c>
      <c r="I1843" s="61">
        <v>850000</v>
      </c>
      <c r="J1843" s="61">
        <f t="shared" si="38"/>
        <v>2550000</v>
      </c>
      <c r="K1843" s="55" t="s">
        <v>368</v>
      </c>
    </row>
    <row r="1844" spans="2:11" ht="25.5">
      <c r="B1844" s="63" t="s">
        <v>1018</v>
      </c>
      <c r="C1844" s="58">
        <v>50101</v>
      </c>
      <c r="D1844" s="62" t="s">
        <v>115</v>
      </c>
      <c r="E1844" s="57" t="s">
        <v>475</v>
      </c>
      <c r="F1844" s="59" t="s">
        <v>1006</v>
      </c>
      <c r="G1844" s="56" t="s">
        <v>94</v>
      </c>
      <c r="H1844" s="60">
        <v>4</v>
      </c>
      <c r="I1844" s="61">
        <v>85000</v>
      </c>
      <c r="J1844" s="61">
        <f t="shared" si="38"/>
        <v>340000</v>
      </c>
      <c r="K1844" s="55" t="s">
        <v>368</v>
      </c>
    </row>
    <row r="1845" spans="2:11" ht="25.5">
      <c r="B1845" s="63" t="s">
        <v>1018</v>
      </c>
      <c r="C1845" s="58">
        <v>50101</v>
      </c>
      <c r="D1845" s="62" t="s">
        <v>90</v>
      </c>
      <c r="E1845" s="57" t="s">
        <v>829</v>
      </c>
      <c r="F1845" s="59" t="s">
        <v>1007</v>
      </c>
      <c r="G1845" s="56" t="s">
        <v>94</v>
      </c>
      <c r="H1845" s="60">
        <v>4</v>
      </c>
      <c r="I1845" s="61">
        <v>30000</v>
      </c>
      <c r="J1845" s="61">
        <f t="shared" si="38"/>
        <v>120000</v>
      </c>
      <c r="K1845" s="55" t="s">
        <v>368</v>
      </c>
    </row>
    <row r="1846" spans="2:11" ht="25.5">
      <c r="B1846" s="63" t="s">
        <v>1018</v>
      </c>
      <c r="C1846" s="58">
        <v>50101</v>
      </c>
      <c r="D1846" s="62" t="s">
        <v>72</v>
      </c>
      <c r="E1846" s="57" t="s">
        <v>712</v>
      </c>
      <c r="F1846" s="59" t="s">
        <v>1008</v>
      </c>
      <c r="G1846" s="56" t="s">
        <v>94</v>
      </c>
      <c r="H1846" s="60">
        <v>2</v>
      </c>
      <c r="I1846" s="61">
        <v>1000000</v>
      </c>
      <c r="J1846" s="61">
        <f t="shared" si="38"/>
        <v>2000000</v>
      </c>
      <c r="K1846" s="55" t="s">
        <v>368</v>
      </c>
    </row>
    <row r="1847" spans="2:11" ht="25.5">
      <c r="B1847" s="63" t="s">
        <v>1018</v>
      </c>
      <c r="C1847" s="58">
        <v>50101</v>
      </c>
      <c r="D1847" s="62" t="s">
        <v>84</v>
      </c>
      <c r="E1847" s="57" t="s">
        <v>76</v>
      </c>
      <c r="F1847" s="59" t="s">
        <v>1009</v>
      </c>
      <c r="G1847" s="56" t="s">
        <v>94</v>
      </c>
      <c r="H1847" s="60">
        <v>8</v>
      </c>
      <c r="I1847" s="61">
        <v>750000</v>
      </c>
      <c r="J1847" s="61">
        <f t="shared" si="38"/>
        <v>6000000</v>
      </c>
      <c r="K1847" s="55" t="s">
        <v>368</v>
      </c>
    </row>
    <row r="1848" spans="2:11" ht="25.5">
      <c r="B1848" s="63" t="s">
        <v>1018</v>
      </c>
      <c r="C1848" s="58">
        <v>50101</v>
      </c>
      <c r="D1848" s="62" t="s">
        <v>72</v>
      </c>
      <c r="E1848" s="57" t="s">
        <v>141</v>
      </c>
      <c r="F1848" s="59" t="s">
        <v>1010</v>
      </c>
      <c r="G1848" s="56" t="s">
        <v>94</v>
      </c>
      <c r="H1848" s="60">
        <v>4</v>
      </c>
      <c r="I1848" s="61">
        <v>550000</v>
      </c>
      <c r="J1848" s="61">
        <f t="shared" si="38"/>
        <v>2200000</v>
      </c>
      <c r="K1848" s="55" t="s">
        <v>368</v>
      </c>
    </row>
    <row r="1849" spans="2:11" ht="25.5">
      <c r="B1849" s="63" t="s">
        <v>1124</v>
      </c>
      <c r="C1849" s="58">
        <v>50101</v>
      </c>
      <c r="D1849" s="62" t="s">
        <v>90</v>
      </c>
      <c r="E1849" s="57" t="s">
        <v>105</v>
      </c>
      <c r="F1849" s="59" t="s">
        <v>926</v>
      </c>
      <c r="G1849" s="56" t="s">
        <v>507</v>
      </c>
      <c r="H1849" s="60">
        <v>2</v>
      </c>
      <c r="I1849" s="61">
        <v>4919278</v>
      </c>
      <c r="J1849" s="61">
        <v>9838556</v>
      </c>
      <c r="K1849" s="55" t="s">
        <v>368</v>
      </c>
    </row>
    <row r="1850" spans="2:11" ht="25.5">
      <c r="B1850" s="63" t="s">
        <v>1125</v>
      </c>
      <c r="C1850" s="58">
        <v>50101</v>
      </c>
      <c r="D1850" s="62" t="s">
        <v>69</v>
      </c>
      <c r="E1850" s="57" t="s">
        <v>464</v>
      </c>
      <c r="F1850" s="59" t="s">
        <v>465</v>
      </c>
      <c r="G1850" s="56" t="s">
        <v>384</v>
      </c>
      <c r="H1850" s="60">
        <v>2</v>
      </c>
      <c r="I1850" s="61">
        <v>375000</v>
      </c>
      <c r="J1850" s="61">
        <f>+H1850*I1850</f>
        <v>750000</v>
      </c>
      <c r="K1850" s="55" t="s">
        <v>368</v>
      </c>
    </row>
    <row r="1851" spans="2:11" ht="38.25">
      <c r="B1851" s="63" t="s">
        <v>1126</v>
      </c>
      <c r="C1851" s="58">
        <v>50101</v>
      </c>
      <c r="D1851" s="62" t="s">
        <v>104</v>
      </c>
      <c r="E1851" s="57" t="s">
        <v>105</v>
      </c>
      <c r="F1851" s="59" t="s">
        <v>2245</v>
      </c>
      <c r="G1851" s="56" t="s">
        <v>1128</v>
      </c>
      <c r="H1851" s="60">
        <v>2</v>
      </c>
      <c r="I1851" s="61">
        <v>19404376.2</v>
      </c>
      <c r="J1851" s="61">
        <f aca="true" t="shared" si="39" ref="J1851:J1861">H1851*I1851</f>
        <v>38808752.4</v>
      </c>
      <c r="K1851" s="55" t="s">
        <v>368</v>
      </c>
    </row>
    <row r="1852" spans="2:11" ht="25.5">
      <c r="B1852" s="63" t="s">
        <v>1126</v>
      </c>
      <c r="C1852" s="58">
        <v>50101</v>
      </c>
      <c r="D1852" s="62" t="s">
        <v>83</v>
      </c>
      <c r="E1852" s="57" t="s">
        <v>120</v>
      </c>
      <c r="F1852" s="59" t="s">
        <v>2246</v>
      </c>
      <c r="G1852" s="56" t="s">
        <v>1128</v>
      </c>
      <c r="H1852" s="60">
        <v>3</v>
      </c>
      <c r="I1852" s="61">
        <v>1400420</v>
      </c>
      <c r="J1852" s="61">
        <f t="shared" si="39"/>
        <v>4201260</v>
      </c>
      <c r="K1852" s="55" t="s">
        <v>368</v>
      </c>
    </row>
    <row r="1853" spans="2:11" ht="25.5">
      <c r="B1853" s="63" t="s">
        <v>1126</v>
      </c>
      <c r="C1853" s="58">
        <v>50101</v>
      </c>
      <c r="D1853" s="62" t="s">
        <v>78</v>
      </c>
      <c r="E1853" s="57" t="s">
        <v>93</v>
      </c>
      <c r="F1853" s="59" t="s">
        <v>2247</v>
      </c>
      <c r="G1853" s="56" t="s">
        <v>1128</v>
      </c>
      <c r="H1853" s="60">
        <v>6</v>
      </c>
      <c r="I1853" s="61">
        <v>880340</v>
      </c>
      <c r="J1853" s="61">
        <f t="shared" si="39"/>
        <v>5282040</v>
      </c>
      <c r="K1853" s="55" t="s">
        <v>368</v>
      </c>
    </row>
    <row r="1854" spans="2:11" ht="25.5">
      <c r="B1854" s="63" t="s">
        <v>1126</v>
      </c>
      <c r="C1854" s="58">
        <v>50101</v>
      </c>
      <c r="D1854" s="62" t="s">
        <v>78</v>
      </c>
      <c r="E1854" s="57" t="s">
        <v>197</v>
      </c>
      <c r="F1854" s="59" t="s">
        <v>2248</v>
      </c>
      <c r="G1854" s="56" t="s">
        <v>1128</v>
      </c>
      <c r="H1854" s="60">
        <v>4</v>
      </c>
      <c r="I1854" s="61">
        <v>450980</v>
      </c>
      <c r="J1854" s="61">
        <f t="shared" si="39"/>
        <v>1803920</v>
      </c>
      <c r="K1854" s="55" t="s">
        <v>368</v>
      </c>
    </row>
    <row r="1855" spans="2:11" ht="25.5">
      <c r="B1855" s="63" t="s">
        <v>1126</v>
      </c>
      <c r="C1855" s="58">
        <v>50101</v>
      </c>
      <c r="D1855" s="62" t="s">
        <v>78</v>
      </c>
      <c r="E1855" s="57" t="s">
        <v>132</v>
      </c>
      <c r="F1855" s="59" t="s">
        <v>2249</v>
      </c>
      <c r="G1855" s="56" t="s">
        <v>1128</v>
      </c>
      <c r="H1855" s="60">
        <v>4</v>
      </c>
      <c r="I1855" s="61">
        <v>2178470</v>
      </c>
      <c r="J1855" s="61">
        <f t="shared" si="39"/>
        <v>8713880</v>
      </c>
      <c r="K1855" s="55" t="s">
        <v>368</v>
      </c>
    </row>
    <row r="1856" spans="2:11" ht="25.5">
      <c r="B1856" s="63" t="s">
        <v>1126</v>
      </c>
      <c r="C1856" s="58">
        <v>50101</v>
      </c>
      <c r="D1856" s="62" t="s">
        <v>72</v>
      </c>
      <c r="E1856" s="57" t="s">
        <v>2250</v>
      </c>
      <c r="F1856" s="59" t="s">
        <v>2251</v>
      </c>
      <c r="G1856" s="56" t="s">
        <v>1128</v>
      </c>
      <c r="H1856" s="60">
        <v>3</v>
      </c>
      <c r="I1856" s="61">
        <v>1004820</v>
      </c>
      <c r="J1856" s="61">
        <f t="shared" si="39"/>
        <v>3014460</v>
      </c>
      <c r="K1856" s="55" t="s">
        <v>368</v>
      </c>
    </row>
    <row r="1857" spans="2:11" ht="25.5">
      <c r="B1857" s="63" t="s">
        <v>1126</v>
      </c>
      <c r="C1857" s="58">
        <v>50101</v>
      </c>
      <c r="D1857" s="62" t="s">
        <v>90</v>
      </c>
      <c r="E1857" s="57" t="s">
        <v>2252</v>
      </c>
      <c r="F1857" s="59" t="s">
        <v>2253</v>
      </c>
      <c r="G1857" s="56" t="s">
        <v>1128</v>
      </c>
      <c r="H1857" s="60">
        <v>20</v>
      </c>
      <c r="I1857" s="61">
        <v>410294</v>
      </c>
      <c r="J1857" s="61">
        <f t="shared" si="39"/>
        <v>8205880</v>
      </c>
      <c r="K1857" s="55" t="s">
        <v>368</v>
      </c>
    </row>
    <row r="1858" spans="2:11" ht="25.5">
      <c r="B1858" s="63" t="s">
        <v>1126</v>
      </c>
      <c r="C1858" s="58">
        <v>50101</v>
      </c>
      <c r="D1858" s="62" t="s">
        <v>81</v>
      </c>
      <c r="E1858" s="57" t="s">
        <v>216</v>
      </c>
      <c r="F1858" s="59" t="s">
        <v>2254</v>
      </c>
      <c r="G1858" s="56" t="s">
        <v>1128</v>
      </c>
      <c r="H1858" s="60">
        <v>20</v>
      </c>
      <c r="I1858" s="61">
        <v>200490</v>
      </c>
      <c r="J1858" s="61">
        <f t="shared" si="39"/>
        <v>4009800</v>
      </c>
      <c r="K1858" s="55" t="s">
        <v>368</v>
      </c>
    </row>
    <row r="1859" spans="2:11" ht="25.5">
      <c r="B1859" s="63" t="s">
        <v>1126</v>
      </c>
      <c r="C1859" s="58">
        <v>50101</v>
      </c>
      <c r="D1859" s="62" t="s">
        <v>72</v>
      </c>
      <c r="E1859" s="57" t="s">
        <v>141</v>
      </c>
      <c r="F1859" s="59" t="s">
        <v>2255</v>
      </c>
      <c r="G1859" s="56" t="s">
        <v>1128</v>
      </c>
      <c r="H1859" s="60">
        <v>6</v>
      </c>
      <c r="I1859" s="61">
        <v>898760</v>
      </c>
      <c r="J1859" s="61">
        <f t="shared" si="39"/>
        <v>5392560</v>
      </c>
      <c r="K1859" s="55" t="s">
        <v>368</v>
      </c>
    </row>
    <row r="1860" spans="2:11" ht="25.5">
      <c r="B1860" s="63" t="s">
        <v>1126</v>
      </c>
      <c r="C1860" s="58">
        <v>50101</v>
      </c>
      <c r="D1860" s="62" t="s">
        <v>90</v>
      </c>
      <c r="E1860" s="57" t="s">
        <v>958</v>
      </c>
      <c r="F1860" s="59" t="s">
        <v>2256</v>
      </c>
      <c r="G1860" s="56" t="s">
        <v>1128</v>
      </c>
      <c r="H1860" s="60">
        <v>10</v>
      </c>
      <c r="I1860" s="61">
        <v>3144420</v>
      </c>
      <c r="J1860" s="61">
        <f t="shared" si="39"/>
        <v>31444200</v>
      </c>
      <c r="K1860" s="55" t="s">
        <v>368</v>
      </c>
    </row>
    <row r="1861" spans="2:11" ht="127.5">
      <c r="B1861" s="63" t="s">
        <v>1126</v>
      </c>
      <c r="C1861" s="58">
        <v>50101</v>
      </c>
      <c r="D1861" s="62" t="s">
        <v>72</v>
      </c>
      <c r="E1861" s="57" t="s">
        <v>413</v>
      </c>
      <c r="F1861" s="59" t="s">
        <v>2257</v>
      </c>
      <c r="G1861" s="56" t="s">
        <v>1128</v>
      </c>
      <c r="H1861" s="60">
        <v>25</v>
      </c>
      <c r="I1861" s="61">
        <v>40120</v>
      </c>
      <c r="J1861" s="61">
        <f t="shared" si="39"/>
        <v>1003000</v>
      </c>
      <c r="K1861" s="55" t="s">
        <v>368</v>
      </c>
    </row>
    <row r="1862" spans="2:11" ht="25.5">
      <c r="B1862" s="63" t="s">
        <v>1018</v>
      </c>
      <c r="C1862" s="58">
        <v>50102</v>
      </c>
      <c r="D1862" s="62" t="s">
        <v>83</v>
      </c>
      <c r="E1862" s="57" t="s">
        <v>76</v>
      </c>
      <c r="F1862" s="59" t="s">
        <v>1011</v>
      </c>
      <c r="G1862" s="56" t="s">
        <v>94</v>
      </c>
      <c r="H1862" s="60">
        <v>15</v>
      </c>
      <c r="I1862" s="61">
        <v>5000000</v>
      </c>
      <c r="J1862" s="61">
        <f aca="true" t="shared" si="40" ref="J1862:J1869">+H1862*I1862</f>
        <v>75000000</v>
      </c>
      <c r="K1862" s="55" t="s">
        <v>368</v>
      </c>
    </row>
    <row r="1863" spans="2:11" ht="25.5">
      <c r="B1863" s="63" t="s">
        <v>1018</v>
      </c>
      <c r="C1863" s="58">
        <v>50102</v>
      </c>
      <c r="D1863" s="62" t="s">
        <v>78</v>
      </c>
      <c r="E1863" s="57" t="s">
        <v>79</v>
      </c>
      <c r="F1863" s="59" t="s">
        <v>1012</v>
      </c>
      <c r="G1863" s="56" t="s">
        <v>94</v>
      </c>
      <c r="H1863" s="60">
        <v>20</v>
      </c>
      <c r="I1863" s="61">
        <v>16000000</v>
      </c>
      <c r="J1863" s="61">
        <f t="shared" si="40"/>
        <v>320000000</v>
      </c>
      <c r="K1863" s="55" t="s">
        <v>368</v>
      </c>
    </row>
    <row r="1864" spans="2:11" ht="25.5">
      <c r="B1864" s="63" t="s">
        <v>1018</v>
      </c>
      <c r="C1864" s="58">
        <v>50102</v>
      </c>
      <c r="D1864" s="62" t="s">
        <v>78</v>
      </c>
      <c r="E1864" s="57" t="s">
        <v>92</v>
      </c>
      <c r="F1864" s="59" t="s">
        <v>1013</v>
      </c>
      <c r="G1864" s="56" t="s">
        <v>94</v>
      </c>
      <c r="H1864" s="60">
        <v>5</v>
      </c>
      <c r="I1864" s="61">
        <v>75000000</v>
      </c>
      <c r="J1864" s="61">
        <f t="shared" si="40"/>
        <v>375000000</v>
      </c>
      <c r="K1864" s="55" t="s">
        <v>368</v>
      </c>
    </row>
    <row r="1865" spans="2:11" ht="25.5">
      <c r="B1865" s="63" t="s">
        <v>1018</v>
      </c>
      <c r="C1865" s="58">
        <v>50102</v>
      </c>
      <c r="D1865" s="62" t="s">
        <v>78</v>
      </c>
      <c r="E1865" s="57" t="s">
        <v>148</v>
      </c>
      <c r="F1865" s="59" t="s">
        <v>1014</v>
      </c>
      <c r="G1865" s="56" t="s">
        <v>94</v>
      </c>
      <c r="H1865" s="60">
        <v>1</v>
      </c>
      <c r="I1865" s="61">
        <v>22000000</v>
      </c>
      <c r="J1865" s="61">
        <f t="shared" si="40"/>
        <v>22000000</v>
      </c>
      <c r="K1865" s="55" t="s">
        <v>368</v>
      </c>
    </row>
    <row r="1866" spans="2:11" ht="25.5">
      <c r="B1866" s="63" t="s">
        <v>1018</v>
      </c>
      <c r="C1866" s="58">
        <v>50102</v>
      </c>
      <c r="D1866" s="62" t="s">
        <v>78</v>
      </c>
      <c r="E1866" s="57" t="s">
        <v>286</v>
      </c>
      <c r="F1866" s="59" t="s">
        <v>1015</v>
      </c>
      <c r="G1866" s="56" t="s">
        <v>94</v>
      </c>
      <c r="H1866" s="60">
        <v>10</v>
      </c>
      <c r="I1866" s="61">
        <v>6500000</v>
      </c>
      <c r="J1866" s="61">
        <f t="shared" si="40"/>
        <v>65000000</v>
      </c>
      <c r="K1866" s="55" t="s">
        <v>368</v>
      </c>
    </row>
    <row r="1867" spans="2:11" ht="25.5">
      <c r="B1867" s="63" t="s">
        <v>1018</v>
      </c>
      <c r="C1867" s="58">
        <v>50102</v>
      </c>
      <c r="D1867" s="62" t="s">
        <v>78</v>
      </c>
      <c r="E1867" s="57" t="s">
        <v>80</v>
      </c>
      <c r="F1867" s="59" t="s">
        <v>1016</v>
      </c>
      <c r="G1867" s="56" t="s">
        <v>94</v>
      </c>
      <c r="H1867" s="60">
        <v>2</v>
      </c>
      <c r="I1867" s="61">
        <v>22000000</v>
      </c>
      <c r="J1867" s="61">
        <f t="shared" si="40"/>
        <v>44000000</v>
      </c>
      <c r="K1867" s="55" t="s">
        <v>368</v>
      </c>
    </row>
    <row r="1868" spans="2:11" ht="25.5">
      <c r="B1868" s="63" t="s">
        <v>1018</v>
      </c>
      <c r="C1868" s="58">
        <v>50102</v>
      </c>
      <c r="D1868" s="62" t="s">
        <v>78</v>
      </c>
      <c r="E1868" s="57" t="s">
        <v>1017</v>
      </c>
      <c r="F1868" s="59" t="s">
        <v>1122</v>
      </c>
      <c r="G1868" s="56" t="s">
        <v>94</v>
      </c>
      <c r="H1868" s="60">
        <v>2</v>
      </c>
      <c r="I1868" s="61">
        <v>45000000</v>
      </c>
      <c r="J1868" s="61">
        <f t="shared" si="40"/>
        <v>90000000</v>
      </c>
      <c r="K1868" s="55" t="s">
        <v>368</v>
      </c>
    </row>
    <row r="1869" spans="2:11" ht="25.5">
      <c r="B1869" s="63" t="s">
        <v>1018</v>
      </c>
      <c r="C1869" s="58">
        <v>50102</v>
      </c>
      <c r="D1869" s="62" t="s">
        <v>81</v>
      </c>
      <c r="E1869" s="57" t="s">
        <v>80</v>
      </c>
      <c r="F1869" s="59" t="s">
        <v>1123</v>
      </c>
      <c r="G1869" s="56" t="s">
        <v>94</v>
      </c>
      <c r="H1869" s="60">
        <v>1</v>
      </c>
      <c r="I1869" s="61">
        <v>19000000</v>
      </c>
      <c r="J1869" s="61">
        <f t="shared" si="40"/>
        <v>19000000</v>
      </c>
      <c r="K1869" s="55" t="s">
        <v>368</v>
      </c>
    </row>
    <row r="1870" spans="2:11" ht="51">
      <c r="B1870" s="63" t="s">
        <v>1124</v>
      </c>
      <c r="C1870" s="58">
        <v>50102</v>
      </c>
      <c r="D1870" s="62" t="s">
        <v>78</v>
      </c>
      <c r="E1870" s="57" t="s">
        <v>79</v>
      </c>
      <c r="F1870" s="59" t="s">
        <v>927</v>
      </c>
      <c r="G1870" s="56" t="s">
        <v>507</v>
      </c>
      <c r="H1870" s="60">
        <v>25</v>
      </c>
      <c r="I1870" s="61">
        <v>28948059</v>
      </c>
      <c r="J1870" s="61">
        <v>723701475</v>
      </c>
      <c r="K1870" s="55" t="s">
        <v>368</v>
      </c>
    </row>
    <row r="1871" spans="2:11" ht="25.5">
      <c r="B1871" s="63" t="s">
        <v>1075</v>
      </c>
      <c r="C1871" s="58">
        <v>50103</v>
      </c>
      <c r="D1871" s="62" t="s">
        <v>78</v>
      </c>
      <c r="E1871" s="57" t="s">
        <v>76</v>
      </c>
      <c r="F1871" s="59" t="s">
        <v>762</v>
      </c>
      <c r="G1871" s="56" t="s">
        <v>566</v>
      </c>
      <c r="H1871" s="60"/>
      <c r="I1871" s="61"/>
      <c r="J1871" s="61">
        <f aca="true" t="shared" si="41" ref="J1871:J1876">SUM(H1871*I1871)</f>
        <v>0</v>
      </c>
      <c r="K1871" s="55" t="s">
        <v>368</v>
      </c>
    </row>
    <row r="1872" spans="2:11" ht="25.5">
      <c r="B1872" s="63" t="s">
        <v>1075</v>
      </c>
      <c r="C1872" s="58">
        <v>50103</v>
      </c>
      <c r="D1872" s="62" t="s">
        <v>78</v>
      </c>
      <c r="E1872" s="57" t="s">
        <v>106</v>
      </c>
      <c r="F1872" s="59" t="s">
        <v>194</v>
      </c>
      <c r="G1872" s="56" t="s">
        <v>566</v>
      </c>
      <c r="H1872" s="60">
        <v>110</v>
      </c>
      <c r="I1872" s="61">
        <v>18150</v>
      </c>
      <c r="J1872" s="61">
        <f t="shared" si="41"/>
        <v>1996500</v>
      </c>
      <c r="K1872" s="55" t="s">
        <v>368</v>
      </c>
    </row>
    <row r="1873" spans="2:11" ht="25.5">
      <c r="B1873" s="63" t="s">
        <v>1075</v>
      </c>
      <c r="C1873" s="58">
        <v>50103</v>
      </c>
      <c r="D1873" s="62" t="s">
        <v>78</v>
      </c>
      <c r="E1873" s="57" t="s">
        <v>79</v>
      </c>
      <c r="F1873" s="59" t="s">
        <v>195</v>
      </c>
      <c r="G1873" s="56" t="s">
        <v>566</v>
      </c>
      <c r="H1873" s="60">
        <v>120</v>
      </c>
      <c r="I1873" s="61">
        <v>19690</v>
      </c>
      <c r="J1873" s="61">
        <f t="shared" si="41"/>
        <v>2362800</v>
      </c>
      <c r="K1873" s="55" t="s">
        <v>368</v>
      </c>
    </row>
    <row r="1874" spans="2:11" ht="63.75">
      <c r="B1874" s="63" t="s">
        <v>1075</v>
      </c>
      <c r="C1874" s="58">
        <v>50103</v>
      </c>
      <c r="D1874" s="62" t="s">
        <v>96</v>
      </c>
      <c r="E1874" s="57" t="s">
        <v>76</v>
      </c>
      <c r="F1874" s="59" t="s">
        <v>196</v>
      </c>
      <c r="G1874" s="56" t="s">
        <v>566</v>
      </c>
      <c r="H1874" s="60">
        <v>89</v>
      </c>
      <c r="I1874" s="61">
        <v>429403</v>
      </c>
      <c r="J1874" s="61">
        <f t="shared" si="41"/>
        <v>38216867</v>
      </c>
      <c r="K1874" s="55" t="s">
        <v>368</v>
      </c>
    </row>
    <row r="1875" spans="2:11" ht="25.5">
      <c r="B1875" s="63" t="s">
        <v>1075</v>
      </c>
      <c r="C1875" s="58">
        <v>50103</v>
      </c>
      <c r="D1875" s="62" t="s">
        <v>73</v>
      </c>
      <c r="E1875" s="57" t="s">
        <v>253</v>
      </c>
      <c r="F1875" s="59" t="s">
        <v>763</v>
      </c>
      <c r="G1875" s="56" t="s">
        <v>566</v>
      </c>
      <c r="H1875" s="60">
        <v>1</v>
      </c>
      <c r="I1875" s="61">
        <v>3490160</v>
      </c>
      <c r="J1875" s="61">
        <f t="shared" si="41"/>
        <v>3490160</v>
      </c>
      <c r="K1875" s="55" t="s">
        <v>368</v>
      </c>
    </row>
    <row r="1876" spans="2:11" ht="25.5">
      <c r="B1876" s="63" t="s">
        <v>1075</v>
      </c>
      <c r="C1876" s="58">
        <v>50103</v>
      </c>
      <c r="D1876" s="62" t="s">
        <v>72</v>
      </c>
      <c r="E1876" s="57" t="s">
        <v>76</v>
      </c>
      <c r="F1876" s="59" t="s">
        <v>848</v>
      </c>
      <c r="G1876" s="56" t="s">
        <v>566</v>
      </c>
      <c r="H1876" s="60">
        <v>25</v>
      </c>
      <c r="I1876" s="61">
        <v>442410.82</v>
      </c>
      <c r="J1876" s="61">
        <f t="shared" si="41"/>
        <v>11060270.5</v>
      </c>
      <c r="K1876" s="55" t="s">
        <v>368</v>
      </c>
    </row>
    <row r="1877" spans="2:11" ht="25.5">
      <c r="B1877" s="63" t="s">
        <v>1124</v>
      </c>
      <c r="C1877" s="58">
        <v>50103</v>
      </c>
      <c r="D1877" s="62" t="s">
        <v>72</v>
      </c>
      <c r="E1877" s="57" t="s">
        <v>504</v>
      </c>
      <c r="F1877" s="59" t="s">
        <v>505</v>
      </c>
      <c r="G1877" s="56" t="s">
        <v>507</v>
      </c>
      <c r="H1877" s="60">
        <v>20</v>
      </c>
      <c r="I1877" s="61">
        <v>1499141.86</v>
      </c>
      <c r="J1877" s="61">
        <v>29982837.200000003</v>
      </c>
      <c r="K1877" s="55" t="s">
        <v>368</v>
      </c>
    </row>
    <row r="1878" spans="2:11" ht="38.25">
      <c r="B1878" s="63" t="s">
        <v>1124</v>
      </c>
      <c r="C1878" s="58">
        <v>50103</v>
      </c>
      <c r="D1878" s="62" t="s">
        <v>81</v>
      </c>
      <c r="E1878" s="57" t="s">
        <v>105</v>
      </c>
      <c r="F1878" s="59" t="s">
        <v>928</v>
      </c>
      <c r="G1878" s="56" t="s">
        <v>507</v>
      </c>
      <c r="H1878" s="60">
        <v>30</v>
      </c>
      <c r="I1878" s="61">
        <v>220000</v>
      </c>
      <c r="J1878" s="61">
        <v>6600000</v>
      </c>
      <c r="K1878" s="55" t="s">
        <v>368</v>
      </c>
    </row>
    <row r="1879" spans="2:11" ht="38.25">
      <c r="B1879" s="63" t="s">
        <v>1124</v>
      </c>
      <c r="C1879" s="58">
        <v>50103</v>
      </c>
      <c r="D1879" s="62" t="s">
        <v>81</v>
      </c>
      <c r="E1879" s="57" t="s">
        <v>117</v>
      </c>
      <c r="F1879" s="59" t="s">
        <v>929</v>
      </c>
      <c r="G1879" s="56" t="s">
        <v>507</v>
      </c>
      <c r="H1879" s="60">
        <v>10</v>
      </c>
      <c r="I1879" s="61">
        <v>460000</v>
      </c>
      <c r="J1879" s="61">
        <v>4600000</v>
      </c>
      <c r="K1879" s="55" t="s">
        <v>368</v>
      </c>
    </row>
    <row r="1880" spans="2:11" ht="51">
      <c r="B1880" s="63" t="s">
        <v>1124</v>
      </c>
      <c r="C1880" s="58">
        <v>50103</v>
      </c>
      <c r="D1880" s="62" t="s">
        <v>81</v>
      </c>
      <c r="E1880" s="57" t="s">
        <v>77</v>
      </c>
      <c r="F1880" s="59" t="s">
        <v>930</v>
      </c>
      <c r="G1880" s="56" t="s">
        <v>507</v>
      </c>
      <c r="H1880" s="60">
        <v>10</v>
      </c>
      <c r="I1880" s="61">
        <v>890000</v>
      </c>
      <c r="J1880" s="61">
        <v>8900000</v>
      </c>
      <c r="K1880" s="55" t="s">
        <v>368</v>
      </c>
    </row>
    <row r="1881" spans="2:11" ht="25.5">
      <c r="B1881" s="63" t="s">
        <v>1124</v>
      </c>
      <c r="C1881" s="58">
        <v>50103</v>
      </c>
      <c r="D1881" s="62" t="s">
        <v>81</v>
      </c>
      <c r="E1881" s="57" t="s">
        <v>112</v>
      </c>
      <c r="F1881" s="59" t="s">
        <v>506</v>
      </c>
      <c r="G1881" s="56" t="s">
        <v>507</v>
      </c>
      <c r="H1881" s="60">
        <v>1</v>
      </c>
      <c r="I1881" s="61">
        <v>10000000</v>
      </c>
      <c r="J1881" s="61">
        <v>10000000</v>
      </c>
      <c r="K1881" s="55" t="s">
        <v>368</v>
      </c>
    </row>
    <row r="1882" spans="2:11" ht="38.25">
      <c r="B1882" s="63" t="s">
        <v>1124</v>
      </c>
      <c r="C1882" s="58">
        <v>50103</v>
      </c>
      <c r="D1882" s="62" t="s">
        <v>83</v>
      </c>
      <c r="E1882" s="57" t="s">
        <v>85</v>
      </c>
      <c r="F1882" s="59" t="s">
        <v>508</v>
      </c>
      <c r="G1882" s="56" t="s">
        <v>507</v>
      </c>
      <c r="H1882" s="60">
        <v>1</v>
      </c>
      <c r="I1882" s="61">
        <v>598000</v>
      </c>
      <c r="J1882" s="61">
        <v>598000</v>
      </c>
      <c r="K1882" s="55" t="s">
        <v>368</v>
      </c>
    </row>
    <row r="1883" spans="2:11" ht="25.5">
      <c r="B1883" s="63" t="s">
        <v>852</v>
      </c>
      <c r="C1883" s="58">
        <v>50104</v>
      </c>
      <c r="D1883" s="62" t="s">
        <v>72</v>
      </c>
      <c r="E1883" s="57" t="s">
        <v>105</v>
      </c>
      <c r="F1883" s="59" t="s">
        <v>369</v>
      </c>
      <c r="G1883" s="56" t="s">
        <v>94</v>
      </c>
      <c r="H1883" s="60">
        <v>15</v>
      </c>
      <c r="I1883" s="61">
        <v>1008088.21</v>
      </c>
      <c r="J1883" s="61">
        <f>I1883*H1883</f>
        <v>15121323.149999999</v>
      </c>
      <c r="K1883" s="55" t="s">
        <v>368</v>
      </c>
    </row>
    <row r="1884" spans="2:11" ht="25.5">
      <c r="B1884" s="63" t="s">
        <v>1075</v>
      </c>
      <c r="C1884" s="58">
        <v>50104</v>
      </c>
      <c r="D1884" s="62" t="s">
        <v>83</v>
      </c>
      <c r="E1884" s="57" t="s">
        <v>101</v>
      </c>
      <c r="F1884" s="59" t="s">
        <v>764</v>
      </c>
      <c r="G1884" s="56" t="s">
        <v>566</v>
      </c>
      <c r="H1884" s="60">
        <v>60</v>
      </c>
      <c r="I1884" s="61">
        <v>62751</v>
      </c>
      <c r="J1884" s="61">
        <f aca="true" t="shared" si="42" ref="J1884:J1902">SUM(H1884*I1884)</f>
        <v>3765060</v>
      </c>
      <c r="K1884" s="55" t="s">
        <v>368</v>
      </c>
    </row>
    <row r="1885" spans="2:11" ht="25.5">
      <c r="B1885" s="63" t="s">
        <v>1075</v>
      </c>
      <c r="C1885" s="58">
        <v>50104</v>
      </c>
      <c r="D1885" s="62" t="s">
        <v>83</v>
      </c>
      <c r="E1885" s="57" t="s">
        <v>82</v>
      </c>
      <c r="F1885" s="59" t="s">
        <v>765</v>
      </c>
      <c r="G1885" s="56" t="s">
        <v>566</v>
      </c>
      <c r="H1885" s="60">
        <v>5</v>
      </c>
      <c r="I1885" s="61">
        <v>2000000</v>
      </c>
      <c r="J1885" s="61">
        <f t="shared" si="42"/>
        <v>10000000</v>
      </c>
      <c r="K1885" s="55" t="s">
        <v>368</v>
      </c>
    </row>
    <row r="1886" spans="2:11" ht="25.5">
      <c r="B1886" s="63" t="s">
        <v>1075</v>
      </c>
      <c r="C1886" s="58">
        <v>50104</v>
      </c>
      <c r="D1886" s="62" t="s">
        <v>83</v>
      </c>
      <c r="E1886" s="57" t="s">
        <v>105</v>
      </c>
      <c r="F1886" s="59" t="s">
        <v>766</v>
      </c>
      <c r="G1886" s="56" t="s">
        <v>566</v>
      </c>
      <c r="H1886" s="60">
        <v>10</v>
      </c>
      <c r="I1886" s="61">
        <v>139834</v>
      </c>
      <c r="J1886" s="61">
        <f t="shared" si="42"/>
        <v>1398340</v>
      </c>
      <c r="K1886" s="55" t="s">
        <v>368</v>
      </c>
    </row>
    <row r="1887" spans="2:11" ht="25.5">
      <c r="B1887" s="63" t="s">
        <v>1075</v>
      </c>
      <c r="C1887" s="58">
        <v>50104</v>
      </c>
      <c r="D1887" s="62" t="s">
        <v>81</v>
      </c>
      <c r="E1887" s="57" t="s">
        <v>418</v>
      </c>
      <c r="F1887" s="59" t="s">
        <v>767</v>
      </c>
      <c r="G1887" s="56" t="s">
        <v>566</v>
      </c>
      <c r="H1887" s="60">
        <v>3</v>
      </c>
      <c r="I1887" s="61">
        <v>97737</v>
      </c>
      <c r="J1887" s="61">
        <f t="shared" si="42"/>
        <v>293211</v>
      </c>
      <c r="K1887" s="55" t="s">
        <v>368</v>
      </c>
    </row>
    <row r="1888" spans="2:11" ht="25.5">
      <c r="B1888" s="63" t="s">
        <v>1075</v>
      </c>
      <c r="C1888" s="58">
        <v>50104</v>
      </c>
      <c r="D1888" s="62" t="s">
        <v>81</v>
      </c>
      <c r="E1888" s="57" t="s">
        <v>768</v>
      </c>
      <c r="F1888" s="59" t="s">
        <v>769</v>
      </c>
      <c r="G1888" s="56" t="s">
        <v>566</v>
      </c>
      <c r="H1888" s="60">
        <v>30</v>
      </c>
      <c r="I1888" s="61">
        <v>76965</v>
      </c>
      <c r="J1888" s="61">
        <f t="shared" si="42"/>
        <v>2308950</v>
      </c>
      <c r="K1888" s="55" t="s">
        <v>368</v>
      </c>
    </row>
    <row r="1889" spans="2:11" ht="25.5">
      <c r="B1889" s="63" t="s">
        <v>1075</v>
      </c>
      <c r="C1889" s="58">
        <v>50104</v>
      </c>
      <c r="D1889" s="62" t="s">
        <v>90</v>
      </c>
      <c r="E1889" s="57" t="s">
        <v>79</v>
      </c>
      <c r="F1889" s="59" t="s">
        <v>849</v>
      </c>
      <c r="G1889" s="56" t="s">
        <v>566</v>
      </c>
      <c r="H1889" s="60"/>
      <c r="I1889" s="61"/>
      <c r="J1889" s="61">
        <f t="shared" si="42"/>
        <v>0</v>
      </c>
      <c r="K1889" s="55" t="s">
        <v>368</v>
      </c>
    </row>
    <row r="1890" spans="2:11" ht="25.5">
      <c r="B1890" s="63" t="s">
        <v>1075</v>
      </c>
      <c r="C1890" s="58">
        <v>50104</v>
      </c>
      <c r="D1890" s="62" t="s">
        <v>90</v>
      </c>
      <c r="E1890" s="57" t="s">
        <v>132</v>
      </c>
      <c r="F1890" s="59" t="s">
        <v>770</v>
      </c>
      <c r="G1890" s="56" t="s">
        <v>566</v>
      </c>
      <c r="H1890" s="60">
        <v>300</v>
      </c>
      <c r="I1890" s="61">
        <v>36500</v>
      </c>
      <c r="J1890" s="61">
        <f t="shared" si="42"/>
        <v>10950000</v>
      </c>
      <c r="K1890" s="55" t="s">
        <v>368</v>
      </c>
    </row>
    <row r="1891" spans="2:11" ht="25.5">
      <c r="B1891" s="63" t="s">
        <v>1075</v>
      </c>
      <c r="C1891" s="58">
        <v>50104</v>
      </c>
      <c r="D1891" s="62" t="s">
        <v>126</v>
      </c>
      <c r="E1891" s="57" t="s">
        <v>120</v>
      </c>
      <c r="F1891" s="59" t="s">
        <v>771</v>
      </c>
      <c r="G1891" s="56" t="s">
        <v>566</v>
      </c>
      <c r="H1891" s="60">
        <v>100</v>
      </c>
      <c r="I1891" s="61">
        <v>24200</v>
      </c>
      <c r="J1891" s="61">
        <f t="shared" si="42"/>
        <v>2420000</v>
      </c>
      <c r="K1891" s="55" t="s">
        <v>368</v>
      </c>
    </row>
    <row r="1892" spans="2:11" ht="25.5">
      <c r="B1892" s="63" t="s">
        <v>1075</v>
      </c>
      <c r="C1892" s="58">
        <v>50104</v>
      </c>
      <c r="D1892" s="62" t="s">
        <v>126</v>
      </c>
      <c r="E1892" s="57" t="s">
        <v>112</v>
      </c>
      <c r="F1892" s="59" t="s">
        <v>772</v>
      </c>
      <c r="G1892" s="56" t="s">
        <v>566</v>
      </c>
      <c r="H1892" s="60">
        <v>100</v>
      </c>
      <c r="I1892" s="61">
        <v>71842</v>
      </c>
      <c r="J1892" s="61">
        <f t="shared" si="42"/>
        <v>7184200</v>
      </c>
      <c r="K1892" s="55" t="s">
        <v>368</v>
      </c>
    </row>
    <row r="1893" spans="2:11" ht="25.5">
      <c r="B1893" s="63" t="s">
        <v>1075</v>
      </c>
      <c r="C1893" s="58">
        <v>50104</v>
      </c>
      <c r="D1893" s="62" t="s">
        <v>126</v>
      </c>
      <c r="E1893" s="57" t="s">
        <v>773</v>
      </c>
      <c r="F1893" s="59" t="s">
        <v>774</v>
      </c>
      <c r="G1893" s="56" t="s">
        <v>566</v>
      </c>
      <c r="H1893" s="60">
        <v>300</v>
      </c>
      <c r="I1893" s="61">
        <v>19651</v>
      </c>
      <c r="J1893" s="61">
        <f t="shared" si="42"/>
        <v>5895300</v>
      </c>
      <c r="K1893" s="55" t="s">
        <v>368</v>
      </c>
    </row>
    <row r="1894" spans="2:11" ht="25.5">
      <c r="B1894" s="63" t="s">
        <v>1075</v>
      </c>
      <c r="C1894" s="58">
        <v>50104</v>
      </c>
      <c r="D1894" s="62" t="s">
        <v>126</v>
      </c>
      <c r="E1894" s="57" t="s">
        <v>148</v>
      </c>
      <c r="F1894" s="59" t="s">
        <v>775</v>
      </c>
      <c r="G1894" s="56" t="s">
        <v>566</v>
      </c>
      <c r="H1894" s="60">
        <v>150</v>
      </c>
      <c r="I1894" s="61">
        <v>175604</v>
      </c>
      <c r="J1894" s="61">
        <f t="shared" si="42"/>
        <v>26340600</v>
      </c>
      <c r="K1894" s="55" t="s">
        <v>368</v>
      </c>
    </row>
    <row r="1895" spans="2:11" ht="25.5">
      <c r="B1895" s="63" t="s">
        <v>1075</v>
      </c>
      <c r="C1895" s="58">
        <v>50104</v>
      </c>
      <c r="D1895" s="62" t="s">
        <v>96</v>
      </c>
      <c r="E1895" s="57" t="s">
        <v>76</v>
      </c>
      <c r="F1895" s="59" t="s">
        <v>850</v>
      </c>
      <c r="G1895" s="56" t="s">
        <v>566</v>
      </c>
      <c r="H1895" s="60">
        <v>10</v>
      </c>
      <c r="I1895" s="61"/>
      <c r="J1895" s="61">
        <f t="shared" si="42"/>
        <v>0</v>
      </c>
      <c r="K1895" s="55" t="s">
        <v>368</v>
      </c>
    </row>
    <row r="1896" spans="2:11" ht="25.5">
      <c r="B1896" s="63" t="s">
        <v>1075</v>
      </c>
      <c r="C1896" s="58">
        <v>50104</v>
      </c>
      <c r="D1896" s="62" t="s">
        <v>73</v>
      </c>
      <c r="E1896" s="57" t="s">
        <v>110</v>
      </c>
      <c r="F1896" s="59" t="s">
        <v>776</v>
      </c>
      <c r="G1896" s="56" t="s">
        <v>566</v>
      </c>
      <c r="H1896" s="60">
        <v>200</v>
      </c>
      <c r="I1896" s="61">
        <v>30000</v>
      </c>
      <c r="J1896" s="61">
        <f t="shared" si="42"/>
        <v>6000000</v>
      </c>
      <c r="K1896" s="55" t="s">
        <v>368</v>
      </c>
    </row>
    <row r="1897" spans="2:11" ht="25.5">
      <c r="B1897" s="63" t="s">
        <v>1075</v>
      </c>
      <c r="C1897" s="58">
        <v>50104</v>
      </c>
      <c r="D1897" s="62" t="s">
        <v>73</v>
      </c>
      <c r="E1897" s="57" t="s">
        <v>197</v>
      </c>
      <c r="F1897" s="59" t="s">
        <v>198</v>
      </c>
      <c r="G1897" s="56" t="s">
        <v>566</v>
      </c>
      <c r="H1897" s="60">
        <v>100</v>
      </c>
      <c r="I1897" s="61">
        <v>34650</v>
      </c>
      <c r="J1897" s="61">
        <f t="shared" si="42"/>
        <v>3465000</v>
      </c>
      <c r="K1897" s="55" t="s">
        <v>368</v>
      </c>
    </row>
    <row r="1898" spans="2:11" ht="25.5">
      <c r="B1898" s="63" t="s">
        <v>1075</v>
      </c>
      <c r="C1898" s="58">
        <v>50104</v>
      </c>
      <c r="D1898" s="62" t="s">
        <v>74</v>
      </c>
      <c r="E1898" s="57" t="s">
        <v>76</v>
      </c>
      <c r="F1898" s="59" t="s">
        <v>199</v>
      </c>
      <c r="G1898" s="56" t="s">
        <v>566</v>
      </c>
      <c r="H1898" s="60">
        <v>35</v>
      </c>
      <c r="I1898" s="61">
        <v>213620</v>
      </c>
      <c r="J1898" s="61">
        <f t="shared" si="42"/>
        <v>7476700</v>
      </c>
      <c r="K1898" s="55" t="s">
        <v>368</v>
      </c>
    </row>
    <row r="1899" spans="2:11" ht="25.5">
      <c r="B1899" s="63" t="s">
        <v>1075</v>
      </c>
      <c r="C1899" s="58">
        <v>50104</v>
      </c>
      <c r="D1899" s="62" t="s">
        <v>111</v>
      </c>
      <c r="E1899" s="57" t="s">
        <v>82</v>
      </c>
      <c r="F1899" s="59" t="s">
        <v>777</v>
      </c>
      <c r="G1899" s="56" t="s">
        <v>566</v>
      </c>
      <c r="H1899" s="60">
        <v>15</v>
      </c>
      <c r="I1899" s="61">
        <v>345000</v>
      </c>
      <c r="J1899" s="61">
        <f t="shared" si="42"/>
        <v>5175000</v>
      </c>
      <c r="K1899" s="55" t="s">
        <v>368</v>
      </c>
    </row>
    <row r="1900" spans="2:11" ht="25.5">
      <c r="B1900" s="63" t="s">
        <v>1075</v>
      </c>
      <c r="C1900" s="58">
        <v>50104</v>
      </c>
      <c r="D1900" s="62" t="s">
        <v>111</v>
      </c>
      <c r="E1900" s="57" t="s">
        <v>139</v>
      </c>
      <c r="F1900" s="59" t="s">
        <v>200</v>
      </c>
      <c r="G1900" s="56" t="s">
        <v>566</v>
      </c>
      <c r="H1900" s="60">
        <v>10</v>
      </c>
      <c r="I1900" s="61">
        <v>152350</v>
      </c>
      <c r="J1900" s="61">
        <f t="shared" si="42"/>
        <v>1523500</v>
      </c>
      <c r="K1900" s="55" t="s">
        <v>368</v>
      </c>
    </row>
    <row r="1901" spans="2:11" ht="25.5">
      <c r="B1901" s="63" t="s">
        <v>1075</v>
      </c>
      <c r="C1901" s="58">
        <v>50104</v>
      </c>
      <c r="D1901" s="62" t="s">
        <v>72</v>
      </c>
      <c r="E1901" s="57" t="s">
        <v>778</v>
      </c>
      <c r="F1901" s="59" t="s">
        <v>779</v>
      </c>
      <c r="G1901" s="56" t="s">
        <v>566</v>
      </c>
      <c r="H1901" s="60">
        <v>40</v>
      </c>
      <c r="I1901" s="61">
        <v>10450</v>
      </c>
      <c r="J1901" s="61">
        <f t="shared" si="42"/>
        <v>418000</v>
      </c>
      <c r="K1901" s="55" t="s">
        <v>368</v>
      </c>
    </row>
    <row r="1902" spans="2:11" ht="25.5">
      <c r="B1902" s="63" t="s">
        <v>1075</v>
      </c>
      <c r="C1902" s="58">
        <v>50104</v>
      </c>
      <c r="D1902" s="62" t="s">
        <v>72</v>
      </c>
      <c r="E1902" s="57" t="s">
        <v>197</v>
      </c>
      <c r="F1902" s="59" t="s">
        <v>780</v>
      </c>
      <c r="G1902" s="56" t="s">
        <v>566</v>
      </c>
      <c r="H1902" s="60">
        <v>3</v>
      </c>
      <c r="I1902" s="61">
        <v>120000</v>
      </c>
      <c r="J1902" s="61">
        <f t="shared" si="42"/>
        <v>360000</v>
      </c>
      <c r="K1902" s="55" t="s">
        <v>368</v>
      </c>
    </row>
    <row r="1903" spans="2:11" ht="25.5">
      <c r="B1903" s="63" t="s">
        <v>1126</v>
      </c>
      <c r="C1903" s="58">
        <v>50104</v>
      </c>
      <c r="D1903" s="62" t="s">
        <v>103</v>
      </c>
      <c r="E1903" s="57" t="s">
        <v>76</v>
      </c>
      <c r="F1903" s="59" t="s">
        <v>2259</v>
      </c>
      <c r="G1903" s="56" t="s">
        <v>1128</v>
      </c>
      <c r="H1903" s="60">
        <v>48</v>
      </c>
      <c r="I1903" s="61">
        <v>1357625.59</v>
      </c>
      <c r="J1903" s="61">
        <f>H1903*I1903</f>
        <v>65166028.32000001</v>
      </c>
      <c r="K1903" s="55" t="s">
        <v>368</v>
      </c>
    </row>
    <row r="1904" spans="2:11" ht="25.5">
      <c r="B1904" s="63" t="s">
        <v>1043</v>
      </c>
      <c r="C1904" s="58">
        <v>50105</v>
      </c>
      <c r="D1904" s="62" t="s">
        <v>1031</v>
      </c>
      <c r="E1904" s="57" t="s">
        <v>1032</v>
      </c>
      <c r="F1904" s="59" t="s">
        <v>1020</v>
      </c>
      <c r="G1904" s="56" t="s">
        <v>94</v>
      </c>
      <c r="H1904" s="60">
        <v>35</v>
      </c>
      <c r="I1904" s="61">
        <f>375074.45+284713.45+485131.75</f>
        <v>1144919.65</v>
      </c>
      <c r="J1904" s="61">
        <f>I1904*H1904</f>
        <v>40072187.75</v>
      </c>
      <c r="K1904" s="55" t="s">
        <v>368</v>
      </c>
    </row>
    <row r="1905" spans="2:11" ht="25.5">
      <c r="B1905" s="63" t="s">
        <v>1043</v>
      </c>
      <c r="C1905" s="58">
        <v>50105</v>
      </c>
      <c r="D1905" s="62" t="s">
        <v>1033</v>
      </c>
      <c r="E1905" s="57" t="s">
        <v>1034</v>
      </c>
      <c r="F1905" s="59" t="s">
        <v>1021</v>
      </c>
      <c r="G1905" s="56" t="s">
        <v>94</v>
      </c>
      <c r="H1905" s="60">
        <v>15</v>
      </c>
      <c r="I1905" s="61">
        <v>1747000</v>
      </c>
      <c r="J1905" s="61">
        <f>I1905*H1905</f>
        <v>26205000</v>
      </c>
      <c r="K1905" s="55" t="s">
        <v>368</v>
      </c>
    </row>
    <row r="1906" spans="2:11" ht="25.5">
      <c r="B1906" s="63" t="s">
        <v>1043</v>
      </c>
      <c r="C1906" s="58">
        <v>50105</v>
      </c>
      <c r="D1906" s="62" t="s">
        <v>1035</v>
      </c>
      <c r="E1906" s="57" t="s">
        <v>220</v>
      </c>
      <c r="F1906" s="59" t="s">
        <v>1022</v>
      </c>
      <c r="G1906" s="56" t="s">
        <v>94</v>
      </c>
      <c r="H1906" s="60">
        <v>2000</v>
      </c>
      <c r="I1906" s="61">
        <v>8538.6</v>
      </c>
      <c r="J1906" s="61">
        <f>I1906*H1906</f>
        <v>17077200</v>
      </c>
      <c r="K1906" s="55" t="s">
        <v>368</v>
      </c>
    </row>
    <row r="1907" spans="2:11" ht="25.5">
      <c r="B1907" s="63" t="s">
        <v>1043</v>
      </c>
      <c r="C1907" s="58">
        <v>50105</v>
      </c>
      <c r="D1907" s="62" t="s">
        <v>1036</v>
      </c>
      <c r="E1907" s="57" t="s">
        <v>800</v>
      </c>
      <c r="F1907" s="59" t="s">
        <v>1023</v>
      </c>
      <c r="G1907" s="56" t="s">
        <v>94</v>
      </c>
      <c r="H1907" s="60">
        <v>1</v>
      </c>
      <c r="I1907" s="61">
        <v>74908779</v>
      </c>
      <c r="J1907" s="61">
        <f>I1907*H1907</f>
        <v>74908779</v>
      </c>
      <c r="K1907" s="55" t="s">
        <v>368</v>
      </c>
    </row>
    <row r="1908" spans="2:11" ht="38.25">
      <c r="B1908" s="63" t="s">
        <v>1043</v>
      </c>
      <c r="C1908" s="58">
        <v>50105</v>
      </c>
      <c r="D1908" s="62" t="s">
        <v>1035</v>
      </c>
      <c r="E1908" s="57" t="s">
        <v>1037</v>
      </c>
      <c r="F1908" s="59" t="s">
        <v>1024</v>
      </c>
      <c r="G1908" s="56" t="s">
        <v>94</v>
      </c>
      <c r="H1908" s="60">
        <v>1</v>
      </c>
      <c r="I1908" s="61">
        <v>12149195.44</v>
      </c>
      <c r="J1908" s="61">
        <f>I1908*H1908</f>
        <v>12149195.44</v>
      </c>
      <c r="K1908" s="55" t="s">
        <v>368</v>
      </c>
    </row>
    <row r="1909" spans="2:11" ht="25.5">
      <c r="B1909" s="63" t="s">
        <v>1043</v>
      </c>
      <c r="C1909" s="58">
        <v>50105</v>
      </c>
      <c r="D1909" s="62" t="s">
        <v>1038</v>
      </c>
      <c r="E1909" s="57" t="s">
        <v>1037</v>
      </c>
      <c r="F1909" s="59" t="s">
        <v>1025</v>
      </c>
      <c r="G1909" s="56" t="s">
        <v>94</v>
      </c>
      <c r="H1909" s="60">
        <v>1</v>
      </c>
      <c r="I1909" s="61">
        <v>24763076.76</v>
      </c>
      <c r="J1909" s="61">
        <f>I1909</f>
        <v>24763076.76</v>
      </c>
      <c r="K1909" s="55" t="s">
        <v>368</v>
      </c>
    </row>
    <row r="1910" spans="2:11" ht="25.5">
      <c r="B1910" s="63" t="s">
        <v>1043</v>
      </c>
      <c r="C1910" s="58">
        <v>50105</v>
      </c>
      <c r="D1910" s="62" t="s">
        <v>84</v>
      </c>
      <c r="E1910" s="57" t="s">
        <v>1039</v>
      </c>
      <c r="F1910" s="59" t="s">
        <v>1026</v>
      </c>
      <c r="G1910" s="56" t="s">
        <v>94</v>
      </c>
      <c r="H1910" s="60">
        <v>2</v>
      </c>
      <c r="I1910" s="61">
        <v>1619035.44</v>
      </c>
      <c r="J1910" s="61">
        <f>I1910*H1910</f>
        <v>3238070.88</v>
      </c>
      <c r="K1910" s="55" t="s">
        <v>368</v>
      </c>
    </row>
    <row r="1911" spans="2:11" ht="51">
      <c r="B1911" s="63" t="s">
        <v>1124</v>
      </c>
      <c r="C1911" s="58">
        <v>50105</v>
      </c>
      <c r="D1911" s="62" t="s">
        <v>78</v>
      </c>
      <c r="E1911" s="57" t="s">
        <v>105</v>
      </c>
      <c r="F1911" s="59" t="s">
        <v>931</v>
      </c>
      <c r="G1911" s="56" t="s">
        <v>507</v>
      </c>
      <c r="H1911" s="60">
        <v>0</v>
      </c>
      <c r="I1911" s="61">
        <v>10320800</v>
      </c>
      <c r="J1911" s="61">
        <v>0</v>
      </c>
      <c r="K1911" s="55" t="s">
        <v>368</v>
      </c>
    </row>
    <row r="1912" spans="2:11" ht="25.5">
      <c r="B1912" s="63" t="s">
        <v>1075</v>
      </c>
      <c r="C1912" s="58">
        <v>50106</v>
      </c>
      <c r="D1912" s="62" t="s">
        <v>83</v>
      </c>
      <c r="E1912" s="57" t="s">
        <v>79</v>
      </c>
      <c r="F1912" s="59" t="s">
        <v>1074</v>
      </c>
      <c r="G1912" s="56" t="s">
        <v>566</v>
      </c>
      <c r="H1912" s="60">
        <v>25</v>
      </c>
      <c r="I1912" s="61">
        <v>12000</v>
      </c>
      <c r="J1912" s="61">
        <f>SUM(H1912*I1912)</f>
        <v>300000</v>
      </c>
      <c r="K1912" s="55" t="s">
        <v>368</v>
      </c>
    </row>
    <row r="1913" spans="2:11" ht="25.5">
      <c r="B1913" s="63" t="s">
        <v>1075</v>
      </c>
      <c r="C1913" s="58">
        <v>50106</v>
      </c>
      <c r="D1913" s="62" t="s">
        <v>90</v>
      </c>
      <c r="E1913" s="57" t="s">
        <v>781</v>
      </c>
      <c r="F1913" s="59" t="s">
        <v>782</v>
      </c>
      <c r="G1913" s="56" t="s">
        <v>566</v>
      </c>
      <c r="H1913" s="60">
        <v>10</v>
      </c>
      <c r="I1913" s="61">
        <v>133000</v>
      </c>
      <c r="J1913" s="61">
        <f>SUM(H1913*I1913)</f>
        <v>1330000</v>
      </c>
      <c r="K1913" s="55" t="s">
        <v>368</v>
      </c>
    </row>
    <row r="1914" spans="2:11" ht="25.5">
      <c r="B1914" s="63" t="s">
        <v>1075</v>
      </c>
      <c r="C1914" s="58">
        <v>50106</v>
      </c>
      <c r="D1914" s="62" t="s">
        <v>119</v>
      </c>
      <c r="E1914" s="57" t="s">
        <v>105</v>
      </c>
      <c r="F1914" s="59" t="s">
        <v>851</v>
      </c>
      <c r="G1914" s="56" t="s">
        <v>566</v>
      </c>
      <c r="H1914" s="60">
        <v>10</v>
      </c>
      <c r="I1914" s="61">
        <v>121000</v>
      </c>
      <c r="J1914" s="61">
        <f>SUM(H1914*I1914)</f>
        <v>1210000</v>
      </c>
      <c r="K1914" s="55" t="s">
        <v>368</v>
      </c>
    </row>
    <row r="1915" spans="2:11" ht="25.5">
      <c r="B1915" s="63" t="s">
        <v>1124</v>
      </c>
      <c r="C1915" s="58">
        <v>50106</v>
      </c>
      <c r="D1915" s="62" t="s">
        <v>162</v>
      </c>
      <c r="E1915" s="57" t="s">
        <v>509</v>
      </c>
      <c r="F1915" s="59" t="s">
        <v>510</v>
      </c>
      <c r="G1915" s="56" t="s">
        <v>507</v>
      </c>
      <c r="H1915" s="60">
        <v>1</v>
      </c>
      <c r="I1915" s="61">
        <v>700000</v>
      </c>
      <c r="J1915" s="61">
        <v>700000</v>
      </c>
      <c r="K1915" s="55" t="s">
        <v>368</v>
      </c>
    </row>
    <row r="1916" spans="2:11" ht="25.5">
      <c r="B1916" s="63" t="s">
        <v>1125</v>
      </c>
      <c r="C1916" s="58">
        <v>50106</v>
      </c>
      <c r="D1916" s="62" t="s">
        <v>90</v>
      </c>
      <c r="E1916" s="57" t="s">
        <v>80</v>
      </c>
      <c r="F1916" s="59" t="s">
        <v>1116</v>
      </c>
      <c r="G1916" s="56" t="s">
        <v>384</v>
      </c>
      <c r="H1916" s="60">
        <v>2</v>
      </c>
      <c r="I1916" s="61">
        <v>2000000</v>
      </c>
      <c r="J1916" s="61">
        <f aca="true" t="shared" si="43" ref="J1916:J1924">+H1916*I1916</f>
        <v>4000000</v>
      </c>
      <c r="K1916" s="55" t="s">
        <v>368</v>
      </c>
    </row>
    <row r="1917" spans="2:11" ht="25.5">
      <c r="B1917" s="63" t="s">
        <v>1125</v>
      </c>
      <c r="C1917" s="58">
        <v>50106</v>
      </c>
      <c r="D1917" s="62" t="s">
        <v>72</v>
      </c>
      <c r="E1917" s="57" t="s">
        <v>85</v>
      </c>
      <c r="F1917" s="59" t="s">
        <v>466</v>
      </c>
      <c r="G1917" s="56" t="s">
        <v>384</v>
      </c>
      <c r="H1917" s="60">
        <v>5</v>
      </c>
      <c r="I1917" s="61">
        <v>130000</v>
      </c>
      <c r="J1917" s="61">
        <f t="shared" si="43"/>
        <v>650000</v>
      </c>
      <c r="K1917" s="55" t="s">
        <v>368</v>
      </c>
    </row>
    <row r="1918" spans="2:11" ht="25.5">
      <c r="B1918" s="63" t="s">
        <v>1125</v>
      </c>
      <c r="C1918" s="58">
        <v>50106</v>
      </c>
      <c r="D1918" s="62" t="s">
        <v>81</v>
      </c>
      <c r="E1918" s="57" t="s">
        <v>467</v>
      </c>
      <c r="F1918" s="59" t="s">
        <v>468</v>
      </c>
      <c r="G1918" s="56" t="s">
        <v>384</v>
      </c>
      <c r="H1918" s="60">
        <v>1</v>
      </c>
      <c r="I1918" s="61">
        <v>1100000</v>
      </c>
      <c r="J1918" s="61">
        <f t="shared" si="43"/>
        <v>1100000</v>
      </c>
      <c r="K1918" s="55" t="s">
        <v>368</v>
      </c>
    </row>
    <row r="1919" spans="2:11" ht="25.5">
      <c r="B1919" s="63" t="s">
        <v>1125</v>
      </c>
      <c r="C1919" s="58">
        <v>50106</v>
      </c>
      <c r="D1919" s="62" t="s">
        <v>72</v>
      </c>
      <c r="E1919" s="57" t="s">
        <v>108</v>
      </c>
      <c r="F1919" s="59" t="s">
        <v>469</v>
      </c>
      <c r="G1919" s="56" t="s">
        <v>384</v>
      </c>
      <c r="H1919" s="60">
        <v>10</v>
      </c>
      <c r="I1919" s="61">
        <v>350000</v>
      </c>
      <c r="J1919" s="61">
        <f t="shared" si="43"/>
        <v>3500000</v>
      </c>
      <c r="K1919" s="55" t="s">
        <v>368</v>
      </c>
    </row>
    <row r="1920" spans="2:11" ht="25.5">
      <c r="B1920" s="63" t="s">
        <v>1125</v>
      </c>
      <c r="C1920" s="58">
        <v>50106</v>
      </c>
      <c r="D1920" s="62" t="s">
        <v>81</v>
      </c>
      <c r="E1920" s="57" t="s">
        <v>829</v>
      </c>
      <c r="F1920" s="59" t="s">
        <v>1117</v>
      </c>
      <c r="G1920" s="56" t="s">
        <v>384</v>
      </c>
      <c r="H1920" s="60">
        <v>2</v>
      </c>
      <c r="I1920" s="61">
        <v>2500000</v>
      </c>
      <c r="J1920" s="61">
        <f t="shared" si="43"/>
        <v>5000000</v>
      </c>
      <c r="K1920" s="55" t="s">
        <v>368</v>
      </c>
    </row>
    <row r="1921" spans="2:11" ht="25.5">
      <c r="B1921" s="63" t="s">
        <v>1125</v>
      </c>
      <c r="C1921" s="58">
        <v>50106</v>
      </c>
      <c r="D1921" s="62" t="s">
        <v>81</v>
      </c>
      <c r="E1921" s="57" t="s">
        <v>251</v>
      </c>
      <c r="F1921" s="59" t="s">
        <v>471</v>
      </c>
      <c r="G1921" s="56" t="s">
        <v>384</v>
      </c>
      <c r="H1921" s="60">
        <v>2</v>
      </c>
      <c r="I1921" s="61">
        <v>310000</v>
      </c>
      <c r="J1921" s="61">
        <f t="shared" si="43"/>
        <v>620000</v>
      </c>
      <c r="K1921" s="55" t="s">
        <v>368</v>
      </c>
    </row>
    <row r="1922" spans="2:11" ht="25.5">
      <c r="B1922" s="63" t="s">
        <v>1125</v>
      </c>
      <c r="C1922" s="58">
        <v>50106</v>
      </c>
      <c r="D1922" s="62" t="s">
        <v>81</v>
      </c>
      <c r="E1922" s="57" t="s">
        <v>248</v>
      </c>
      <c r="F1922" s="59" t="s">
        <v>472</v>
      </c>
      <c r="G1922" s="56" t="s">
        <v>384</v>
      </c>
      <c r="H1922" s="60">
        <v>15</v>
      </c>
      <c r="I1922" s="61">
        <v>15000</v>
      </c>
      <c r="J1922" s="61">
        <f t="shared" si="43"/>
        <v>225000</v>
      </c>
      <c r="K1922" s="55" t="s">
        <v>368</v>
      </c>
    </row>
    <row r="1923" spans="2:11" ht="25.5">
      <c r="B1923" s="63" t="s">
        <v>1125</v>
      </c>
      <c r="C1923" s="58">
        <v>50106</v>
      </c>
      <c r="D1923" s="62" t="s">
        <v>81</v>
      </c>
      <c r="E1923" s="57" t="s">
        <v>80</v>
      </c>
      <c r="F1923" s="59" t="s">
        <v>473</v>
      </c>
      <c r="G1923" s="56" t="s">
        <v>384</v>
      </c>
      <c r="H1923" s="60">
        <v>2</v>
      </c>
      <c r="I1923" s="61">
        <v>400000</v>
      </c>
      <c r="J1923" s="61">
        <f t="shared" si="43"/>
        <v>800000</v>
      </c>
      <c r="K1923" s="55" t="s">
        <v>368</v>
      </c>
    </row>
    <row r="1924" spans="2:11" ht="25.5">
      <c r="B1924" s="63" t="s">
        <v>1125</v>
      </c>
      <c r="C1924" s="58">
        <v>50106</v>
      </c>
      <c r="D1924" s="62" t="s">
        <v>81</v>
      </c>
      <c r="E1924" s="57" t="s">
        <v>1118</v>
      </c>
      <c r="F1924" s="59" t="s">
        <v>439</v>
      </c>
      <c r="G1924" s="56" t="s">
        <v>384</v>
      </c>
      <c r="H1924" s="60">
        <v>5</v>
      </c>
      <c r="I1924" s="61">
        <v>180000</v>
      </c>
      <c r="J1924" s="61">
        <f t="shared" si="43"/>
        <v>900000</v>
      </c>
      <c r="K1924" s="55" t="s">
        <v>368</v>
      </c>
    </row>
    <row r="1925" spans="2:11" ht="25.5">
      <c r="B1925" s="63" t="s">
        <v>1125</v>
      </c>
      <c r="C1925" s="58">
        <v>50106</v>
      </c>
      <c r="D1925" s="62" t="s">
        <v>81</v>
      </c>
      <c r="E1925" s="57" t="s">
        <v>219</v>
      </c>
      <c r="F1925" s="59" t="s">
        <v>474</v>
      </c>
      <c r="G1925" s="56" t="s">
        <v>384</v>
      </c>
      <c r="H1925" s="60">
        <v>1</v>
      </c>
      <c r="I1925" s="61">
        <v>5100000</v>
      </c>
      <c r="J1925" s="61">
        <v>5500000</v>
      </c>
      <c r="K1925" s="55" t="s">
        <v>368</v>
      </c>
    </row>
    <row r="1926" spans="2:11" ht="25.5">
      <c r="B1926" s="63" t="s">
        <v>1075</v>
      </c>
      <c r="C1926" s="58">
        <v>50107</v>
      </c>
      <c r="D1926" s="62" t="s">
        <v>126</v>
      </c>
      <c r="E1926" s="57" t="s">
        <v>95</v>
      </c>
      <c r="F1926" s="59" t="s">
        <v>783</v>
      </c>
      <c r="G1926" s="56" t="s">
        <v>566</v>
      </c>
      <c r="H1926" s="60">
        <v>150</v>
      </c>
      <c r="I1926" s="61">
        <v>31494</v>
      </c>
      <c r="J1926" s="61">
        <f>SUM(H1926*I1926)</f>
        <v>4724100</v>
      </c>
      <c r="K1926" s="55" t="s">
        <v>368</v>
      </c>
    </row>
    <row r="1927" spans="2:11" ht="25.5">
      <c r="B1927" s="63" t="s">
        <v>1075</v>
      </c>
      <c r="C1927" s="58">
        <v>50107</v>
      </c>
      <c r="D1927" s="62" t="s">
        <v>78</v>
      </c>
      <c r="E1927" s="57" t="s">
        <v>106</v>
      </c>
      <c r="F1927" s="59" t="s">
        <v>784</v>
      </c>
      <c r="G1927" s="56" t="s">
        <v>566</v>
      </c>
      <c r="H1927" s="60">
        <v>50</v>
      </c>
      <c r="I1927" s="61">
        <v>34136</v>
      </c>
      <c r="J1927" s="61">
        <f>SUM(H1927*I1927)</f>
        <v>1706800</v>
      </c>
      <c r="K1927" s="55" t="s">
        <v>368</v>
      </c>
    </row>
    <row r="1928" spans="2:11" ht="38.25">
      <c r="B1928" s="63" t="s">
        <v>852</v>
      </c>
      <c r="C1928" s="58">
        <v>50199</v>
      </c>
      <c r="D1928" s="62" t="s">
        <v>90</v>
      </c>
      <c r="E1928" s="57" t="s">
        <v>380</v>
      </c>
      <c r="F1928" s="59" t="s">
        <v>381</v>
      </c>
      <c r="G1928" s="56" t="s">
        <v>94</v>
      </c>
      <c r="H1928" s="60">
        <v>3</v>
      </c>
      <c r="I1928" s="61">
        <v>309519</v>
      </c>
      <c r="J1928" s="61">
        <f aca="true" t="shared" si="44" ref="J1928:J1942">H1928*I1928</f>
        <v>928557</v>
      </c>
      <c r="K1928" s="55" t="s">
        <v>368</v>
      </c>
    </row>
    <row r="1929" spans="2:11" ht="38.25">
      <c r="B1929" s="63" t="s">
        <v>852</v>
      </c>
      <c r="C1929" s="58">
        <v>50199</v>
      </c>
      <c r="D1929" s="62" t="s">
        <v>90</v>
      </c>
      <c r="E1929" s="57" t="s">
        <v>380</v>
      </c>
      <c r="F1929" s="59" t="s">
        <v>382</v>
      </c>
      <c r="G1929" s="56" t="s">
        <v>94</v>
      </c>
      <c r="H1929" s="60">
        <v>3</v>
      </c>
      <c r="I1929" s="61">
        <v>217413</v>
      </c>
      <c r="J1929" s="61">
        <f t="shared" si="44"/>
        <v>652239</v>
      </c>
      <c r="K1929" s="55" t="s">
        <v>368</v>
      </c>
    </row>
    <row r="1930" spans="2:11" ht="25.5">
      <c r="B1930" s="63" t="s">
        <v>852</v>
      </c>
      <c r="C1930" s="58">
        <v>50199</v>
      </c>
      <c r="D1930" s="62" t="s">
        <v>103</v>
      </c>
      <c r="E1930" s="57" t="s">
        <v>79</v>
      </c>
      <c r="F1930" s="59" t="s">
        <v>806</v>
      </c>
      <c r="G1930" s="56" t="s">
        <v>94</v>
      </c>
      <c r="H1930" s="60">
        <v>5</v>
      </c>
      <c r="I1930" s="61">
        <v>159987.04</v>
      </c>
      <c r="J1930" s="61">
        <f t="shared" si="44"/>
        <v>799935.2000000001</v>
      </c>
      <c r="K1930" s="55" t="s">
        <v>368</v>
      </c>
    </row>
    <row r="1931" spans="2:11" ht="25.5">
      <c r="B1931" s="63" t="s">
        <v>852</v>
      </c>
      <c r="C1931" s="58">
        <v>50199</v>
      </c>
      <c r="D1931" s="62" t="s">
        <v>153</v>
      </c>
      <c r="E1931" s="57" t="s">
        <v>101</v>
      </c>
      <c r="F1931" s="59" t="s">
        <v>805</v>
      </c>
      <c r="G1931" s="56" t="s">
        <v>94</v>
      </c>
      <c r="H1931" s="60">
        <v>2</v>
      </c>
      <c r="I1931" s="61">
        <v>4225004.54</v>
      </c>
      <c r="J1931" s="61">
        <f t="shared" si="44"/>
        <v>8450009.08</v>
      </c>
      <c r="K1931" s="55" t="s">
        <v>368</v>
      </c>
    </row>
    <row r="1932" spans="2:11" ht="25.5">
      <c r="B1932" s="63" t="s">
        <v>852</v>
      </c>
      <c r="C1932" s="58">
        <v>50199</v>
      </c>
      <c r="D1932" s="62" t="s">
        <v>118</v>
      </c>
      <c r="E1932" s="57" t="s">
        <v>121</v>
      </c>
      <c r="F1932" s="59" t="s">
        <v>377</v>
      </c>
      <c r="G1932" s="56" t="s">
        <v>94</v>
      </c>
      <c r="H1932" s="60">
        <v>2</v>
      </c>
      <c r="I1932" s="61">
        <v>407235.24</v>
      </c>
      <c r="J1932" s="61">
        <f t="shared" si="44"/>
        <v>814470.48</v>
      </c>
      <c r="K1932" s="55" t="s">
        <v>368</v>
      </c>
    </row>
    <row r="1933" spans="2:11" ht="25.5">
      <c r="B1933" s="63" t="s">
        <v>852</v>
      </c>
      <c r="C1933" s="58">
        <v>50199</v>
      </c>
      <c r="D1933" s="62" t="s">
        <v>138</v>
      </c>
      <c r="E1933" s="57" t="s">
        <v>89</v>
      </c>
      <c r="F1933" s="59" t="s">
        <v>372</v>
      </c>
      <c r="G1933" s="56" t="s">
        <v>94</v>
      </c>
      <c r="H1933" s="60">
        <v>2</v>
      </c>
      <c r="I1933" s="61">
        <v>3437055.66</v>
      </c>
      <c r="J1933" s="61">
        <f t="shared" si="44"/>
        <v>6874111.32</v>
      </c>
      <c r="K1933" s="55" t="s">
        <v>368</v>
      </c>
    </row>
    <row r="1934" spans="2:11" ht="25.5">
      <c r="B1934" s="63" t="s">
        <v>852</v>
      </c>
      <c r="C1934" s="58">
        <v>50199</v>
      </c>
      <c r="D1934" s="62" t="s">
        <v>72</v>
      </c>
      <c r="E1934" s="57" t="s">
        <v>101</v>
      </c>
      <c r="F1934" s="59" t="s">
        <v>374</v>
      </c>
      <c r="G1934" s="56" t="s">
        <v>94</v>
      </c>
      <c r="H1934" s="60">
        <v>4</v>
      </c>
      <c r="I1934" s="61">
        <v>824981.36</v>
      </c>
      <c r="J1934" s="61">
        <f t="shared" si="44"/>
        <v>3299925.44</v>
      </c>
      <c r="K1934" s="55" t="s">
        <v>368</v>
      </c>
    </row>
    <row r="1935" spans="2:11" ht="25.5">
      <c r="B1935" s="63" t="s">
        <v>852</v>
      </c>
      <c r="C1935" s="58">
        <v>50199</v>
      </c>
      <c r="D1935" s="62" t="s">
        <v>72</v>
      </c>
      <c r="E1935" s="57" t="s">
        <v>105</v>
      </c>
      <c r="F1935" s="59" t="s">
        <v>370</v>
      </c>
      <c r="G1935" s="56" t="s">
        <v>94</v>
      </c>
      <c r="H1935" s="60">
        <v>1</v>
      </c>
      <c r="I1935" s="61">
        <v>392700</v>
      </c>
      <c r="J1935" s="61">
        <f t="shared" si="44"/>
        <v>392700</v>
      </c>
      <c r="K1935" s="55" t="s">
        <v>368</v>
      </c>
    </row>
    <row r="1936" spans="2:11" ht="25.5">
      <c r="B1936" s="63" t="s">
        <v>852</v>
      </c>
      <c r="C1936" s="58">
        <v>50199</v>
      </c>
      <c r="D1936" s="62" t="s">
        <v>72</v>
      </c>
      <c r="E1936" s="57" t="s">
        <v>113</v>
      </c>
      <c r="F1936" s="59" t="s">
        <v>804</v>
      </c>
      <c r="G1936" s="56" t="s">
        <v>94</v>
      </c>
      <c r="H1936" s="60">
        <v>5</v>
      </c>
      <c r="I1936" s="61">
        <v>3482912.4</v>
      </c>
      <c r="J1936" s="61">
        <f t="shared" si="44"/>
        <v>17414562</v>
      </c>
      <c r="K1936" s="55" t="s">
        <v>368</v>
      </c>
    </row>
    <row r="1937" spans="2:11" ht="25.5">
      <c r="B1937" s="63" t="s">
        <v>852</v>
      </c>
      <c r="C1937" s="58">
        <v>50199</v>
      </c>
      <c r="D1937" s="62" t="s">
        <v>72</v>
      </c>
      <c r="E1937" s="57" t="s">
        <v>375</v>
      </c>
      <c r="F1937" s="59" t="s">
        <v>376</v>
      </c>
      <c r="G1937" s="56" t="s">
        <v>94</v>
      </c>
      <c r="H1937" s="60">
        <v>2</v>
      </c>
      <c r="I1937" s="61">
        <v>877536.6</v>
      </c>
      <c r="J1937" s="61">
        <f t="shared" si="44"/>
        <v>1755073.2</v>
      </c>
      <c r="K1937" s="55" t="s">
        <v>368</v>
      </c>
    </row>
    <row r="1938" spans="2:11" ht="25.5">
      <c r="B1938" s="63" t="s">
        <v>852</v>
      </c>
      <c r="C1938" s="58">
        <v>50199</v>
      </c>
      <c r="D1938" s="62" t="s">
        <v>72</v>
      </c>
      <c r="E1938" s="57" t="s">
        <v>284</v>
      </c>
      <c r="F1938" s="59" t="s">
        <v>803</v>
      </c>
      <c r="G1938" s="56" t="s">
        <v>94</v>
      </c>
      <c r="H1938" s="60">
        <v>5</v>
      </c>
      <c r="I1938" s="61">
        <v>5000268.7</v>
      </c>
      <c r="J1938" s="61">
        <f t="shared" si="44"/>
        <v>25001343.5</v>
      </c>
      <c r="K1938" s="55" t="s">
        <v>368</v>
      </c>
    </row>
    <row r="1939" spans="2:11" ht="25.5">
      <c r="B1939" s="63" t="s">
        <v>852</v>
      </c>
      <c r="C1939" s="58">
        <v>50199</v>
      </c>
      <c r="D1939" s="62" t="s">
        <v>72</v>
      </c>
      <c r="E1939" s="57" t="s">
        <v>225</v>
      </c>
      <c r="F1939" s="59" t="s">
        <v>373</v>
      </c>
      <c r="G1939" s="56" t="s">
        <v>94</v>
      </c>
      <c r="H1939" s="60">
        <v>2</v>
      </c>
      <c r="I1939" s="61">
        <v>2622096.29</v>
      </c>
      <c r="J1939" s="61">
        <f t="shared" si="44"/>
        <v>5244192.58</v>
      </c>
      <c r="K1939" s="55" t="s">
        <v>368</v>
      </c>
    </row>
    <row r="1940" spans="2:11" ht="25.5">
      <c r="B1940" s="63" t="s">
        <v>852</v>
      </c>
      <c r="C1940" s="58">
        <v>50199</v>
      </c>
      <c r="D1940" s="62" t="s">
        <v>72</v>
      </c>
      <c r="E1940" s="57" t="s">
        <v>226</v>
      </c>
      <c r="F1940" s="59" t="s">
        <v>371</v>
      </c>
      <c r="G1940" s="56" t="s">
        <v>94</v>
      </c>
      <c r="H1940" s="60">
        <v>2</v>
      </c>
      <c r="I1940" s="61">
        <v>4729954.21</v>
      </c>
      <c r="J1940" s="61">
        <f t="shared" si="44"/>
        <v>9459908.42</v>
      </c>
      <c r="K1940" s="55" t="s">
        <v>368</v>
      </c>
    </row>
    <row r="1941" spans="2:11" ht="25.5">
      <c r="B1941" s="63" t="s">
        <v>852</v>
      </c>
      <c r="C1941" s="58">
        <v>50199</v>
      </c>
      <c r="D1941" s="62" t="s">
        <v>72</v>
      </c>
      <c r="E1941" s="57" t="s">
        <v>207</v>
      </c>
      <c r="F1941" s="59" t="s">
        <v>802</v>
      </c>
      <c r="G1941" s="56" t="s">
        <v>94</v>
      </c>
      <c r="H1941" s="60">
        <v>5</v>
      </c>
      <c r="I1941" s="61">
        <v>9023423.21</v>
      </c>
      <c r="J1941" s="61">
        <f t="shared" si="44"/>
        <v>45117116.050000004</v>
      </c>
      <c r="K1941" s="55" t="s">
        <v>368</v>
      </c>
    </row>
    <row r="1942" spans="2:11" ht="25.5">
      <c r="B1942" s="63" t="s">
        <v>852</v>
      </c>
      <c r="C1942" s="58">
        <v>50199</v>
      </c>
      <c r="D1942" s="62" t="s">
        <v>72</v>
      </c>
      <c r="E1942" s="57" t="s">
        <v>378</v>
      </c>
      <c r="F1942" s="59" t="s">
        <v>379</v>
      </c>
      <c r="G1942" s="56" t="s">
        <v>94</v>
      </c>
      <c r="H1942" s="60">
        <v>2</v>
      </c>
      <c r="I1942" s="61">
        <v>3901496.79</v>
      </c>
      <c r="J1942" s="61">
        <f t="shared" si="44"/>
        <v>7802993.58</v>
      </c>
      <c r="K1942" s="55" t="s">
        <v>368</v>
      </c>
    </row>
    <row r="1943" spans="2:11" ht="25.5">
      <c r="B1943" s="63" t="s">
        <v>1075</v>
      </c>
      <c r="C1943" s="58">
        <v>50199</v>
      </c>
      <c r="D1943" s="62" t="s">
        <v>81</v>
      </c>
      <c r="E1943" s="57" t="s">
        <v>785</v>
      </c>
      <c r="F1943" s="59" t="s">
        <v>786</v>
      </c>
      <c r="G1943" s="56" t="s">
        <v>566</v>
      </c>
      <c r="H1943" s="60">
        <v>100</v>
      </c>
      <c r="I1943" s="61">
        <v>50000</v>
      </c>
      <c r="J1943" s="61">
        <f aca="true" t="shared" si="45" ref="J1943:J1948">SUM(H1943*I1943)</f>
        <v>5000000</v>
      </c>
      <c r="K1943" s="55" t="s">
        <v>368</v>
      </c>
    </row>
    <row r="1944" spans="2:11" ht="25.5">
      <c r="B1944" s="63" t="s">
        <v>1075</v>
      </c>
      <c r="C1944" s="58">
        <v>50199</v>
      </c>
      <c r="D1944" s="62" t="s">
        <v>103</v>
      </c>
      <c r="E1944" s="57" t="s">
        <v>79</v>
      </c>
      <c r="F1944" s="59" t="s">
        <v>787</v>
      </c>
      <c r="G1944" s="56" t="s">
        <v>566</v>
      </c>
      <c r="H1944" s="60">
        <v>25</v>
      </c>
      <c r="I1944" s="61">
        <v>155795.64</v>
      </c>
      <c r="J1944" s="61">
        <f t="shared" si="45"/>
        <v>3894891.0000000005</v>
      </c>
      <c r="K1944" s="55" t="s">
        <v>368</v>
      </c>
    </row>
    <row r="1945" spans="2:11" ht="25.5">
      <c r="B1945" s="63" t="s">
        <v>1075</v>
      </c>
      <c r="C1945" s="58">
        <v>50199</v>
      </c>
      <c r="D1945" s="62" t="s">
        <v>118</v>
      </c>
      <c r="E1945" s="57" t="s">
        <v>121</v>
      </c>
      <c r="F1945" s="59" t="s">
        <v>788</v>
      </c>
      <c r="G1945" s="56" t="s">
        <v>566</v>
      </c>
      <c r="H1945" s="60">
        <v>25</v>
      </c>
      <c r="I1945" s="61">
        <v>395000</v>
      </c>
      <c r="J1945" s="61">
        <f t="shared" si="45"/>
        <v>9875000</v>
      </c>
      <c r="K1945" s="55" t="s">
        <v>368</v>
      </c>
    </row>
    <row r="1946" spans="2:11" ht="25.5">
      <c r="B1946" s="63" t="s">
        <v>1075</v>
      </c>
      <c r="C1946" s="58">
        <v>50199</v>
      </c>
      <c r="D1946" s="62" t="s">
        <v>72</v>
      </c>
      <c r="E1946" s="57" t="s">
        <v>789</v>
      </c>
      <c r="F1946" s="59" t="s">
        <v>790</v>
      </c>
      <c r="G1946" s="56" t="s">
        <v>566</v>
      </c>
      <c r="H1946" s="60">
        <v>5</v>
      </c>
      <c r="I1946" s="61">
        <v>397000</v>
      </c>
      <c r="J1946" s="61">
        <f t="shared" si="45"/>
        <v>1985000</v>
      </c>
      <c r="K1946" s="55" t="s">
        <v>368</v>
      </c>
    </row>
    <row r="1947" spans="2:11" ht="38.25">
      <c r="B1947" s="63" t="s">
        <v>1075</v>
      </c>
      <c r="C1947" s="58">
        <v>50199</v>
      </c>
      <c r="D1947" s="62" t="s">
        <v>72</v>
      </c>
      <c r="E1947" s="57" t="s">
        <v>791</v>
      </c>
      <c r="F1947" s="59" t="s">
        <v>792</v>
      </c>
      <c r="G1947" s="56" t="s">
        <v>566</v>
      </c>
      <c r="H1947" s="60">
        <v>3</v>
      </c>
      <c r="I1947" s="61">
        <v>185000</v>
      </c>
      <c r="J1947" s="61">
        <f t="shared" si="45"/>
        <v>555000</v>
      </c>
      <c r="K1947" s="55" t="s">
        <v>368</v>
      </c>
    </row>
    <row r="1948" spans="2:11" ht="25.5">
      <c r="B1948" s="63" t="s">
        <v>1075</v>
      </c>
      <c r="C1948" s="58">
        <v>50199</v>
      </c>
      <c r="D1948" s="62" t="s">
        <v>72</v>
      </c>
      <c r="E1948" s="57" t="s">
        <v>143</v>
      </c>
      <c r="F1948" s="59" t="s">
        <v>511</v>
      </c>
      <c r="G1948" s="56" t="s">
        <v>566</v>
      </c>
      <c r="H1948" s="60">
        <v>25</v>
      </c>
      <c r="I1948" s="61">
        <v>144350</v>
      </c>
      <c r="J1948" s="61">
        <f t="shared" si="45"/>
        <v>3608750</v>
      </c>
      <c r="K1948" s="55" t="s">
        <v>368</v>
      </c>
    </row>
    <row r="1949" spans="2:11" ht="25.5">
      <c r="B1949" s="63" t="s">
        <v>1124</v>
      </c>
      <c r="C1949" s="58">
        <v>50199</v>
      </c>
      <c r="D1949" s="62" t="s">
        <v>119</v>
      </c>
      <c r="E1949" s="57" t="s">
        <v>114</v>
      </c>
      <c r="F1949" s="59" t="s">
        <v>932</v>
      </c>
      <c r="G1949" s="56" t="s">
        <v>507</v>
      </c>
      <c r="H1949" s="60">
        <v>5</v>
      </c>
      <c r="I1949" s="61">
        <v>2500000</v>
      </c>
      <c r="J1949" s="61">
        <v>12500000</v>
      </c>
      <c r="K1949" s="55" t="s">
        <v>368</v>
      </c>
    </row>
    <row r="1950" spans="2:11" ht="25.5">
      <c r="B1950" s="63" t="s">
        <v>1124</v>
      </c>
      <c r="C1950" s="58">
        <v>50199</v>
      </c>
      <c r="D1950" s="62" t="s">
        <v>119</v>
      </c>
      <c r="E1950" s="57" t="s">
        <v>101</v>
      </c>
      <c r="F1950" s="59" t="s">
        <v>933</v>
      </c>
      <c r="G1950" s="56" t="s">
        <v>507</v>
      </c>
      <c r="H1950" s="60">
        <v>10</v>
      </c>
      <c r="I1950" s="61">
        <v>654101.8</v>
      </c>
      <c r="J1950" s="61">
        <v>6541018</v>
      </c>
      <c r="K1950" s="55" t="s">
        <v>368</v>
      </c>
    </row>
    <row r="1951" spans="2:11" ht="25.5">
      <c r="B1951" s="63" t="s">
        <v>1124</v>
      </c>
      <c r="C1951" s="58">
        <v>50199</v>
      </c>
      <c r="D1951" s="62" t="s">
        <v>119</v>
      </c>
      <c r="E1951" s="57" t="s">
        <v>101</v>
      </c>
      <c r="F1951" s="59" t="s">
        <v>934</v>
      </c>
      <c r="G1951" s="56" t="s">
        <v>507</v>
      </c>
      <c r="H1951" s="60">
        <v>3</v>
      </c>
      <c r="I1951" s="61">
        <v>1081160</v>
      </c>
      <c r="J1951" s="61">
        <v>3243480</v>
      </c>
      <c r="K1951" s="55" t="s">
        <v>368</v>
      </c>
    </row>
    <row r="1952" spans="2:11" ht="25.5">
      <c r="B1952" s="63" t="s">
        <v>1124</v>
      </c>
      <c r="C1952" s="58">
        <v>50199</v>
      </c>
      <c r="D1952" s="62" t="s">
        <v>72</v>
      </c>
      <c r="E1952" s="57" t="s">
        <v>143</v>
      </c>
      <c r="F1952" s="59" t="s">
        <v>511</v>
      </c>
      <c r="G1952" s="56" t="s">
        <v>507</v>
      </c>
      <c r="H1952" s="60">
        <v>250</v>
      </c>
      <c r="I1952" s="61">
        <v>110000</v>
      </c>
      <c r="J1952" s="61">
        <v>27500000</v>
      </c>
      <c r="K1952" s="55" t="s">
        <v>368</v>
      </c>
    </row>
    <row r="1953" spans="2:11" ht="25.5">
      <c r="B1953" s="63" t="s">
        <v>1124</v>
      </c>
      <c r="C1953" s="58">
        <v>50199</v>
      </c>
      <c r="D1953" s="62" t="s">
        <v>72</v>
      </c>
      <c r="E1953" s="57" t="s">
        <v>512</v>
      </c>
      <c r="F1953" s="59" t="s">
        <v>935</v>
      </c>
      <c r="G1953" s="56" t="s">
        <v>507</v>
      </c>
      <c r="H1953" s="60">
        <v>4</v>
      </c>
      <c r="I1953" s="61">
        <v>37840600</v>
      </c>
      <c r="J1953" s="61">
        <v>151362400</v>
      </c>
      <c r="K1953" s="55" t="s">
        <v>368</v>
      </c>
    </row>
    <row r="1954" spans="2:11" ht="25.5">
      <c r="B1954" s="63" t="s">
        <v>1124</v>
      </c>
      <c r="C1954" s="58">
        <v>50199</v>
      </c>
      <c r="D1954" s="62" t="s">
        <v>72</v>
      </c>
      <c r="E1954" s="57" t="s">
        <v>513</v>
      </c>
      <c r="F1954" s="59" t="s">
        <v>936</v>
      </c>
      <c r="G1954" s="56" t="s">
        <v>507</v>
      </c>
      <c r="H1954" s="60">
        <v>5</v>
      </c>
      <c r="I1954" s="61">
        <v>12433340</v>
      </c>
      <c r="J1954" s="61">
        <v>62166700</v>
      </c>
      <c r="K1954" s="55" t="s">
        <v>368</v>
      </c>
    </row>
    <row r="1955" spans="2:11" ht="25.5">
      <c r="B1955" s="63" t="s">
        <v>1126</v>
      </c>
      <c r="C1955" s="58">
        <v>50199</v>
      </c>
      <c r="D1955" s="62" t="s">
        <v>84</v>
      </c>
      <c r="E1955" s="57" t="s">
        <v>120</v>
      </c>
      <c r="F1955" s="59" t="s">
        <v>2260</v>
      </c>
      <c r="G1955" s="56" t="s">
        <v>1128</v>
      </c>
      <c r="H1955" s="60">
        <v>20</v>
      </c>
      <c r="I1955" s="61">
        <v>185943</v>
      </c>
      <c r="J1955" s="61">
        <f aca="true" t="shared" si="46" ref="J1955:J1960">H1955*I1955</f>
        <v>3718860</v>
      </c>
      <c r="K1955" s="55" t="s">
        <v>368</v>
      </c>
    </row>
    <row r="1956" spans="2:11" ht="25.5">
      <c r="B1956" s="63" t="s">
        <v>1126</v>
      </c>
      <c r="C1956" s="58">
        <v>50199</v>
      </c>
      <c r="D1956" s="62" t="s">
        <v>72</v>
      </c>
      <c r="E1956" s="57" t="s">
        <v>996</v>
      </c>
      <c r="F1956" s="59" t="s">
        <v>2261</v>
      </c>
      <c r="G1956" s="56" t="s">
        <v>1128</v>
      </c>
      <c r="H1956" s="60">
        <v>20</v>
      </c>
      <c r="I1956" s="61">
        <v>35280</v>
      </c>
      <c r="J1956" s="61">
        <f t="shared" si="46"/>
        <v>705600</v>
      </c>
      <c r="K1956" s="55" t="s">
        <v>368</v>
      </c>
    </row>
    <row r="1957" spans="2:11" ht="51">
      <c r="B1957" s="63" t="s">
        <v>1126</v>
      </c>
      <c r="C1957" s="58">
        <v>50199</v>
      </c>
      <c r="D1957" s="62" t="s">
        <v>72</v>
      </c>
      <c r="E1957" s="57" t="s">
        <v>2262</v>
      </c>
      <c r="F1957" s="59" t="s">
        <v>2263</v>
      </c>
      <c r="G1957" s="56" t="s">
        <v>1128</v>
      </c>
      <c r="H1957" s="60">
        <v>4</v>
      </c>
      <c r="I1957" s="61">
        <v>6527466</v>
      </c>
      <c r="J1957" s="61">
        <f t="shared" si="46"/>
        <v>26109864</v>
      </c>
      <c r="K1957" s="55" t="s">
        <v>368</v>
      </c>
    </row>
    <row r="1958" spans="2:11" ht="25.5">
      <c r="B1958" s="63" t="s">
        <v>1126</v>
      </c>
      <c r="C1958" s="58">
        <v>50201</v>
      </c>
      <c r="D1958" s="62" t="s">
        <v>72</v>
      </c>
      <c r="E1958" s="57" t="s">
        <v>997</v>
      </c>
      <c r="F1958" s="59" t="s">
        <v>2258</v>
      </c>
      <c r="G1958" s="56" t="s">
        <v>1128</v>
      </c>
      <c r="H1958" s="60">
        <v>3</v>
      </c>
      <c r="I1958" s="61">
        <v>7600000</v>
      </c>
      <c r="J1958" s="61">
        <f t="shared" si="46"/>
        <v>22800000</v>
      </c>
      <c r="K1958" s="55" t="s">
        <v>368</v>
      </c>
    </row>
    <row r="1959" spans="2:11" ht="102">
      <c r="B1959" s="63" t="s">
        <v>1126</v>
      </c>
      <c r="C1959" s="58">
        <v>50207</v>
      </c>
      <c r="D1959" s="62" t="s">
        <v>72</v>
      </c>
      <c r="E1959" s="57" t="s">
        <v>148</v>
      </c>
      <c r="F1959" s="59" t="s">
        <v>2264</v>
      </c>
      <c r="G1959" s="56" t="s">
        <v>1128</v>
      </c>
      <c r="H1959" s="60" t="s">
        <v>1129</v>
      </c>
      <c r="I1959" s="61">
        <v>500000000</v>
      </c>
      <c r="J1959" s="61">
        <f t="shared" si="46"/>
        <v>500000000</v>
      </c>
      <c r="K1959" s="55" t="s">
        <v>368</v>
      </c>
    </row>
    <row r="1960" spans="2:11" ht="127.5">
      <c r="B1960" s="63" t="s">
        <v>1126</v>
      </c>
      <c r="C1960" s="58">
        <v>50207</v>
      </c>
      <c r="D1960" s="62" t="s">
        <v>72</v>
      </c>
      <c r="E1960" s="57" t="s">
        <v>148</v>
      </c>
      <c r="F1960" s="59" t="s">
        <v>2265</v>
      </c>
      <c r="G1960" s="56" t="s">
        <v>1128</v>
      </c>
      <c r="H1960" s="60" t="s">
        <v>1129</v>
      </c>
      <c r="I1960" s="61">
        <v>450000000</v>
      </c>
      <c r="J1960" s="61">
        <f t="shared" si="46"/>
        <v>450000000</v>
      </c>
      <c r="K1960" s="55" t="s">
        <v>368</v>
      </c>
    </row>
    <row r="1961" ht="16.5">
      <c r="C1961" s="64"/>
    </row>
    <row r="1962" spans="3:10" ht="16.5">
      <c r="C1962" s="64"/>
      <c r="J1962" s="54" t="s">
        <v>51</v>
      </c>
    </row>
    <row r="1963" ht="16.5">
      <c r="C1963" s="64"/>
    </row>
    <row r="1964" ht="16.5">
      <c r="C1964" s="64"/>
    </row>
    <row r="1965" ht="16.5">
      <c r="C1965" s="64"/>
    </row>
    <row r="1966" ht="16.5">
      <c r="C1966" s="64"/>
    </row>
    <row r="1967" ht="16.5">
      <c r="C1967" s="64"/>
    </row>
    <row r="1968" ht="16.5">
      <c r="C1968" s="64"/>
    </row>
    <row r="1969" ht="16.5">
      <c r="C1969" s="64"/>
    </row>
    <row r="1970" ht="16.5">
      <c r="C1970" s="64"/>
    </row>
    <row r="1971" ht="16.5">
      <c r="C1971" s="64"/>
    </row>
    <row r="1972" ht="16.5">
      <c r="C1972" s="64"/>
    </row>
    <row r="1973" ht="16.5">
      <c r="C1973" s="64"/>
    </row>
    <row r="1974" ht="16.5">
      <c r="C1974" s="64"/>
    </row>
    <row r="1975" ht="16.5">
      <c r="C1975" s="64"/>
    </row>
    <row r="1976" ht="16.5">
      <c r="C1976" s="64"/>
    </row>
    <row r="1977" ht="16.5">
      <c r="C1977" s="64"/>
    </row>
    <row r="1978" ht="16.5">
      <c r="C1978" s="64"/>
    </row>
    <row r="1979" ht="16.5">
      <c r="C1979" s="64"/>
    </row>
    <row r="1980" ht="16.5">
      <c r="C1980" s="64"/>
    </row>
    <row r="1981" ht="16.5">
      <c r="C1981" s="64"/>
    </row>
    <row r="1982" ht="16.5">
      <c r="C1982" s="64"/>
    </row>
    <row r="1983" ht="16.5">
      <c r="C1983" s="64"/>
    </row>
    <row r="1984" ht="16.5">
      <c r="C1984" s="64"/>
    </row>
    <row r="1985" ht="16.5">
      <c r="C1985" s="64"/>
    </row>
    <row r="1986" ht="16.5">
      <c r="C1986" s="64"/>
    </row>
    <row r="1987" ht="16.5">
      <c r="C1987" s="64"/>
    </row>
    <row r="1988" ht="16.5">
      <c r="C1988" s="64"/>
    </row>
    <row r="1989" ht="16.5">
      <c r="C1989" s="64"/>
    </row>
    <row r="1990" ht="16.5">
      <c r="C1990" s="64"/>
    </row>
    <row r="1991" ht="16.5">
      <c r="C1991" s="64"/>
    </row>
    <row r="1992" ht="16.5">
      <c r="C1992" s="64"/>
    </row>
    <row r="1993" ht="16.5">
      <c r="C1993" s="64"/>
    </row>
    <row r="1994" ht="16.5">
      <c r="C1994" s="64"/>
    </row>
    <row r="1995" ht="16.5">
      <c r="C1995" s="64"/>
    </row>
    <row r="1996" ht="16.5">
      <c r="C1996" s="64"/>
    </row>
    <row r="1997" ht="16.5">
      <c r="C1997" s="64"/>
    </row>
    <row r="1998" ht="16.5">
      <c r="C1998" s="64"/>
    </row>
    <row r="1999" ht="16.5">
      <c r="C1999" s="64"/>
    </row>
    <row r="2000" ht="16.5">
      <c r="C2000" s="64"/>
    </row>
    <row r="2001" ht="16.5">
      <c r="C2001" s="64"/>
    </row>
    <row r="2002" ht="16.5">
      <c r="C2002" s="64"/>
    </row>
    <row r="2003" ht="16.5">
      <c r="C2003" s="64"/>
    </row>
    <row r="2004" ht="16.5">
      <c r="C2004" s="64"/>
    </row>
    <row r="2005" ht="16.5">
      <c r="C2005" s="64"/>
    </row>
    <row r="2006" ht="16.5">
      <c r="C2006" s="64"/>
    </row>
    <row r="2007" ht="16.5">
      <c r="C2007" s="64"/>
    </row>
    <row r="2008" ht="16.5">
      <c r="C2008" s="64"/>
    </row>
    <row r="2009" ht="16.5">
      <c r="C2009" s="64"/>
    </row>
    <row r="2010" ht="16.5">
      <c r="C2010" s="64"/>
    </row>
    <row r="2011" ht="16.5">
      <c r="C2011" s="64"/>
    </row>
    <row r="2012" ht="16.5">
      <c r="C2012" s="64"/>
    </row>
    <row r="2013" ht="16.5">
      <c r="C2013" s="64"/>
    </row>
    <row r="2014" ht="16.5">
      <c r="C2014" s="64"/>
    </row>
    <row r="2015" ht="16.5">
      <c r="C2015" s="64"/>
    </row>
    <row r="2016" ht="16.5">
      <c r="C2016" s="64"/>
    </row>
    <row r="2017" ht="16.5">
      <c r="C2017" s="64"/>
    </row>
    <row r="2018" ht="16.5">
      <c r="C2018" s="64"/>
    </row>
    <row r="2019" ht="16.5">
      <c r="C2019" s="64"/>
    </row>
    <row r="2020" ht="16.5">
      <c r="C2020" s="64"/>
    </row>
    <row r="2021" ht="16.5">
      <c r="C2021" s="64"/>
    </row>
    <row r="2022" ht="16.5">
      <c r="C2022" s="64"/>
    </row>
    <row r="2023" ht="16.5">
      <c r="C2023" s="64"/>
    </row>
    <row r="2024" ht="16.5">
      <c r="C2024" s="64"/>
    </row>
    <row r="2025" ht="16.5">
      <c r="C2025" s="64"/>
    </row>
    <row r="2026" ht="16.5">
      <c r="C2026" s="64"/>
    </row>
    <row r="2027" ht="16.5">
      <c r="C2027" s="64"/>
    </row>
    <row r="2028" ht="16.5">
      <c r="C2028" s="64"/>
    </row>
    <row r="2029" ht="16.5">
      <c r="C2029" s="64"/>
    </row>
    <row r="2030" ht="16.5">
      <c r="C2030" s="64"/>
    </row>
    <row r="2031" ht="16.5">
      <c r="C2031" s="64"/>
    </row>
    <row r="2032" ht="16.5">
      <c r="C2032" s="64"/>
    </row>
    <row r="2033" ht="16.5">
      <c r="C2033" s="64"/>
    </row>
    <row r="2034" ht="16.5">
      <c r="C2034" s="64"/>
    </row>
    <row r="2035" ht="16.5">
      <c r="C2035" s="64"/>
    </row>
    <row r="2036" ht="16.5">
      <c r="C2036" s="64"/>
    </row>
    <row r="2037" ht="16.5">
      <c r="C2037" s="64"/>
    </row>
    <row r="2038" ht="16.5">
      <c r="C2038" s="64"/>
    </row>
    <row r="2039" ht="16.5">
      <c r="C2039" s="64"/>
    </row>
    <row r="2040" ht="16.5">
      <c r="C2040" s="64"/>
    </row>
    <row r="2041" ht="16.5">
      <c r="C2041" s="64"/>
    </row>
    <row r="2042" ht="16.5">
      <c r="C2042" s="64"/>
    </row>
    <row r="2043" ht="16.5">
      <c r="C2043" s="64"/>
    </row>
    <row r="2044" ht="16.5">
      <c r="C2044" s="64"/>
    </row>
    <row r="2045" ht="16.5">
      <c r="C2045" s="64"/>
    </row>
    <row r="2046" ht="16.5">
      <c r="C2046" s="64"/>
    </row>
    <row r="2047" ht="16.5">
      <c r="C2047" s="64"/>
    </row>
    <row r="2048" ht="16.5">
      <c r="C2048" s="64"/>
    </row>
    <row r="2049" ht="16.5">
      <c r="C2049" s="64"/>
    </row>
    <row r="2050" ht="16.5">
      <c r="C2050" s="64"/>
    </row>
    <row r="2051" ht="16.5">
      <c r="C2051" s="64"/>
    </row>
    <row r="2052" ht="16.5">
      <c r="C2052" s="64"/>
    </row>
    <row r="2053" ht="16.5">
      <c r="C2053" s="64"/>
    </row>
    <row r="2054" ht="16.5">
      <c r="C2054" s="64"/>
    </row>
    <row r="2055" ht="16.5">
      <c r="C2055" s="64"/>
    </row>
    <row r="2056" ht="16.5">
      <c r="C2056" s="64"/>
    </row>
    <row r="2057" ht="16.5">
      <c r="C2057" s="64"/>
    </row>
    <row r="2058" ht="16.5">
      <c r="C2058" s="64"/>
    </row>
    <row r="2059" ht="16.5">
      <c r="C2059" s="64"/>
    </row>
    <row r="2060" ht="16.5">
      <c r="C2060" s="64"/>
    </row>
    <row r="2061" ht="16.5">
      <c r="C2061" s="64"/>
    </row>
    <row r="2062" ht="16.5">
      <c r="C2062" s="64"/>
    </row>
    <row r="2063" ht="16.5">
      <c r="C2063" s="64"/>
    </row>
    <row r="2064" ht="16.5">
      <c r="C2064" s="64"/>
    </row>
    <row r="2065" ht="16.5">
      <c r="C2065" s="64"/>
    </row>
    <row r="2066" ht="16.5">
      <c r="C2066" s="64"/>
    </row>
    <row r="2067" ht="16.5">
      <c r="C2067" s="64"/>
    </row>
    <row r="2068" ht="16.5">
      <c r="C2068" s="64"/>
    </row>
    <row r="2069" ht="16.5">
      <c r="C2069" s="64"/>
    </row>
    <row r="2070" ht="16.5">
      <c r="C2070" s="64"/>
    </row>
    <row r="2071" ht="16.5">
      <c r="C2071" s="64"/>
    </row>
    <row r="2072" ht="16.5">
      <c r="C2072" s="64"/>
    </row>
    <row r="2073" ht="16.5">
      <c r="C2073" s="64"/>
    </row>
    <row r="2074" ht="16.5">
      <c r="C2074" s="64"/>
    </row>
    <row r="2075" ht="16.5">
      <c r="C2075" s="64"/>
    </row>
    <row r="2076" ht="16.5">
      <c r="C2076" s="64"/>
    </row>
    <row r="2077" ht="16.5">
      <c r="C2077" s="64"/>
    </row>
    <row r="2078" ht="16.5">
      <c r="C2078" s="64"/>
    </row>
    <row r="2079" ht="16.5">
      <c r="C2079" s="64"/>
    </row>
    <row r="2080" ht="16.5">
      <c r="C2080" s="64"/>
    </row>
    <row r="2081" ht="16.5">
      <c r="C2081" s="64"/>
    </row>
    <row r="2082" ht="16.5">
      <c r="C2082" s="64"/>
    </row>
    <row r="2083" ht="16.5">
      <c r="C2083" s="64"/>
    </row>
    <row r="2084" ht="16.5">
      <c r="C2084" s="64"/>
    </row>
    <row r="2085" ht="16.5">
      <c r="C2085" s="64"/>
    </row>
    <row r="2086" ht="16.5">
      <c r="C2086" s="64"/>
    </row>
    <row r="2087" ht="16.5">
      <c r="C2087" s="64"/>
    </row>
    <row r="2088" ht="16.5">
      <c r="C2088" s="64"/>
    </row>
    <row r="2089" ht="16.5">
      <c r="C2089" s="64"/>
    </row>
    <row r="2090" ht="16.5">
      <c r="C2090" s="64"/>
    </row>
    <row r="2091" ht="16.5">
      <c r="C2091" s="64"/>
    </row>
    <row r="2092" ht="16.5">
      <c r="C2092" s="64"/>
    </row>
    <row r="2093" ht="16.5">
      <c r="C2093" s="64"/>
    </row>
    <row r="2094" ht="16.5">
      <c r="C2094" s="64"/>
    </row>
    <row r="2095" ht="16.5">
      <c r="C2095" s="64"/>
    </row>
    <row r="2096" ht="16.5">
      <c r="C2096" s="64"/>
    </row>
    <row r="2097" ht="16.5">
      <c r="C2097" s="64"/>
    </row>
    <row r="2098" ht="16.5">
      <c r="C2098" s="64"/>
    </row>
    <row r="2099" ht="16.5">
      <c r="C2099" s="64"/>
    </row>
    <row r="2100" ht="16.5">
      <c r="C2100" s="64"/>
    </row>
    <row r="2101" ht="16.5">
      <c r="C2101" s="64"/>
    </row>
    <row r="2102" ht="16.5">
      <c r="C2102" s="64"/>
    </row>
    <row r="2103" ht="16.5">
      <c r="C2103" s="64"/>
    </row>
    <row r="2104" ht="16.5">
      <c r="C2104" s="64"/>
    </row>
    <row r="2105" ht="16.5">
      <c r="C2105" s="64"/>
    </row>
    <row r="2106" ht="16.5">
      <c r="C2106" s="64"/>
    </row>
    <row r="2107" ht="16.5">
      <c r="C2107" s="64"/>
    </row>
    <row r="2108" ht="16.5">
      <c r="C2108" s="64"/>
    </row>
    <row r="2109" ht="16.5">
      <c r="C2109" s="64"/>
    </row>
    <row r="2110" ht="16.5">
      <c r="C2110" s="64"/>
    </row>
    <row r="2111" ht="16.5">
      <c r="C2111" s="64"/>
    </row>
    <row r="2112" ht="16.5">
      <c r="C2112" s="64"/>
    </row>
    <row r="2113" ht="16.5">
      <c r="C2113" s="64"/>
    </row>
    <row r="2114" ht="16.5">
      <c r="C2114" s="64"/>
    </row>
    <row r="2115" ht="16.5">
      <c r="C2115" s="64"/>
    </row>
    <row r="2116" ht="16.5">
      <c r="C2116" s="64"/>
    </row>
    <row r="2117" ht="16.5">
      <c r="C2117" s="64"/>
    </row>
    <row r="2118" ht="16.5">
      <c r="C2118" s="64"/>
    </row>
    <row r="2119" ht="16.5">
      <c r="C2119" s="64"/>
    </row>
    <row r="2120" ht="16.5">
      <c r="C2120" s="64"/>
    </row>
    <row r="2121" ht="16.5">
      <c r="C2121" s="64"/>
    </row>
    <row r="2122" ht="16.5">
      <c r="C2122" s="64"/>
    </row>
    <row r="2123" ht="16.5">
      <c r="C2123" s="64"/>
    </row>
    <row r="2124" ht="16.5">
      <c r="C2124" s="64"/>
    </row>
    <row r="2125" ht="16.5">
      <c r="C2125" s="64"/>
    </row>
    <row r="2126" ht="16.5">
      <c r="C2126" s="64"/>
    </row>
    <row r="2127" ht="16.5">
      <c r="C2127" s="64"/>
    </row>
    <row r="2128" ht="16.5">
      <c r="C2128" s="64"/>
    </row>
    <row r="2129" ht="16.5">
      <c r="C2129" s="64"/>
    </row>
    <row r="2130" ht="16.5">
      <c r="C2130" s="64"/>
    </row>
    <row r="2131" ht="16.5">
      <c r="C2131" s="64"/>
    </row>
    <row r="2132" ht="16.5">
      <c r="C2132" s="64"/>
    </row>
    <row r="2133" ht="16.5">
      <c r="C2133" s="64"/>
    </row>
    <row r="2134" ht="16.5">
      <c r="C2134" s="64"/>
    </row>
    <row r="2135" ht="16.5">
      <c r="C2135" s="64"/>
    </row>
    <row r="2136" ht="16.5">
      <c r="C2136" s="64"/>
    </row>
    <row r="2137" ht="16.5">
      <c r="C2137" s="64"/>
    </row>
    <row r="2138" ht="16.5">
      <c r="C2138" s="64"/>
    </row>
    <row r="2139" ht="16.5">
      <c r="C2139" s="64"/>
    </row>
    <row r="2140" ht="16.5">
      <c r="C2140" s="64"/>
    </row>
    <row r="2141" ht="16.5">
      <c r="C2141" s="64"/>
    </row>
    <row r="2142" ht="16.5">
      <c r="C2142" s="64"/>
    </row>
    <row r="2143" ht="16.5">
      <c r="C2143" s="64"/>
    </row>
    <row r="2144" ht="16.5">
      <c r="C2144" s="64"/>
    </row>
    <row r="2145" ht="16.5">
      <c r="C2145" s="64"/>
    </row>
    <row r="2146" ht="16.5">
      <c r="C2146" s="64"/>
    </row>
    <row r="2147" ht="16.5">
      <c r="C2147" s="64"/>
    </row>
    <row r="2148" ht="16.5">
      <c r="C2148" s="64"/>
    </row>
    <row r="2149" ht="16.5">
      <c r="C2149" s="64"/>
    </row>
    <row r="2150" ht="16.5">
      <c r="C2150" s="64"/>
    </row>
    <row r="2151" ht="16.5">
      <c r="C2151" s="64"/>
    </row>
    <row r="2152" ht="16.5">
      <c r="C2152" s="64"/>
    </row>
    <row r="2153" ht="16.5">
      <c r="C2153" s="64"/>
    </row>
    <row r="2154" ht="16.5">
      <c r="C2154" s="64"/>
    </row>
    <row r="2155" ht="16.5">
      <c r="C2155" s="64"/>
    </row>
    <row r="2156" ht="16.5">
      <c r="C2156" s="64"/>
    </row>
    <row r="2157" ht="16.5">
      <c r="C2157" s="64"/>
    </row>
    <row r="2158" ht="16.5">
      <c r="C2158" s="64"/>
    </row>
    <row r="2159" ht="16.5">
      <c r="C2159" s="64"/>
    </row>
    <row r="2160" ht="16.5">
      <c r="C2160" s="64"/>
    </row>
    <row r="2161" ht="16.5">
      <c r="C2161" s="64"/>
    </row>
    <row r="2162" ht="16.5">
      <c r="C2162" s="64"/>
    </row>
    <row r="2163" ht="16.5">
      <c r="C2163" s="64"/>
    </row>
    <row r="2164" ht="16.5">
      <c r="C2164" s="64"/>
    </row>
    <row r="2165" ht="16.5">
      <c r="C2165" s="64"/>
    </row>
    <row r="2166" ht="16.5">
      <c r="C2166" s="64"/>
    </row>
    <row r="2167" ht="16.5">
      <c r="C2167" s="64"/>
    </row>
    <row r="2168" ht="16.5">
      <c r="C2168" s="64"/>
    </row>
    <row r="2169" ht="16.5">
      <c r="C2169" s="64"/>
    </row>
    <row r="2170" ht="16.5">
      <c r="C2170" s="64"/>
    </row>
    <row r="2171" ht="16.5">
      <c r="C2171" s="64"/>
    </row>
    <row r="2172" ht="16.5">
      <c r="C2172" s="64"/>
    </row>
    <row r="2173" ht="16.5">
      <c r="C2173" s="64"/>
    </row>
    <row r="2174" ht="16.5">
      <c r="C2174" s="64"/>
    </row>
    <row r="2175" ht="16.5">
      <c r="C2175" s="64"/>
    </row>
    <row r="2176" ht="16.5">
      <c r="C2176" s="64"/>
    </row>
    <row r="2177" ht="16.5">
      <c r="C2177" s="64"/>
    </row>
    <row r="2178" ht="16.5">
      <c r="C2178" s="64"/>
    </row>
    <row r="2179" ht="16.5">
      <c r="C2179" s="64"/>
    </row>
    <row r="2180" ht="16.5">
      <c r="C2180" s="64"/>
    </row>
    <row r="2181" ht="16.5">
      <c r="C2181" s="64"/>
    </row>
    <row r="2182" ht="16.5">
      <c r="C2182" s="64"/>
    </row>
    <row r="2183" ht="16.5">
      <c r="C2183" s="64"/>
    </row>
    <row r="2184" ht="16.5">
      <c r="C2184" s="64"/>
    </row>
    <row r="2185" ht="16.5">
      <c r="C2185" s="64"/>
    </row>
    <row r="2186" ht="16.5">
      <c r="C2186" s="64"/>
    </row>
    <row r="2187" ht="16.5">
      <c r="C2187" s="64"/>
    </row>
    <row r="2188" ht="16.5">
      <c r="C2188" s="64"/>
    </row>
    <row r="2189" ht="16.5">
      <c r="C2189" s="64"/>
    </row>
    <row r="2190" ht="16.5">
      <c r="C2190" s="64"/>
    </row>
    <row r="2191" ht="16.5">
      <c r="C2191" s="64"/>
    </row>
    <row r="2192" ht="16.5">
      <c r="C2192" s="64"/>
    </row>
    <row r="2193" ht="16.5">
      <c r="C2193" s="64"/>
    </row>
    <row r="2194" ht="16.5">
      <c r="C2194" s="64"/>
    </row>
    <row r="2195" ht="16.5">
      <c r="C2195" s="64"/>
    </row>
    <row r="2196" ht="16.5">
      <c r="C2196" s="64"/>
    </row>
    <row r="2197" ht="16.5">
      <c r="C2197" s="64"/>
    </row>
    <row r="2198" ht="16.5">
      <c r="C2198" s="64"/>
    </row>
    <row r="2199" ht="16.5">
      <c r="C2199" s="64"/>
    </row>
    <row r="2200" ht="16.5">
      <c r="C2200" s="64"/>
    </row>
    <row r="2201" ht="16.5">
      <c r="C2201" s="64"/>
    </row>
    <row r="2202" ht="16.5">
      <c r="C2202" s="64"/>
    </row>
    <row r="2203" ht="16.5">
      <c r="C2203" s="64"/>
    </row>
    <row r="2204" ht="16.5">
      <c r="C2204" s="64"/>
    </row>
    <row r="2205" ht="16.5">
      <c r="C2205" s="64"/>
    </row>
    <row r="2206" ht="16.5">
      <c r="C2206" s="64"/>
    </row>
    <row r="2207" ht="16.5">
      <c r="C2207" s="64"/>
    </row>
    <row r="2208" ht="16.5">
      <c r="C2208" s="64"/>
    </row>
    <row r="2209" ht="16.5">
      <c r="C2209" s="64"/>
    </row>
    <row r="2210" ht="16.5">
      <c r="C2210" s="64"/>
    </row>
    <row r="2211" ht="16.5">
      <c r="C2211" s="64"/>
    </row>
    <row r="2212" ht="16.5">
      <c r="C2212" s="64"/>
    </row>
    <row r="2213" ht="16.5">
      <c r="C2213" s="64"/>
    </row>
    <row r="2214" ht="16.5">
      <c r="C2214" s="64"/>
    </row>
    <row r="2215" ht="16.5">
      <c r="C2215" s="64"/>
    </row>
    <row r="2216" ht="16.5">
      <c r="C2216" s="64"/>
    </row>
    <row r="2217" ht="16.5">
      <c r="C2217" s="64"/>
    </row>
    <row r="2218" ht="16.5">
      <c r="C2218" s="64"/>
    </row>
    <row r="2219" ht="16.5">
      <c r="C2219" s="64"/>
    </row>
    <row r="2220" ht="16.5">
      <c r="C2220" s="64"/>
    </row>
    <row r="2221" ht="16.5">
      <c r="C2221" s="64"/>
    </row>
    <row r="2222" ht="16.5">
      <c r="C2222" s="64"/>
    </row>
    <row r="2223" ht="16.5">
      <c r="C2223" s="64"/>
    </row>
    <row r="2224" ht="16.5">
      <c r="C2224" s="64"/>
    </row>
    <row r="2225" ht="16.5">
      <c r="C2225" s="64"/>
    </row>
    <row r="2226" ht="16.5">
      <c r="C2226" s="64"/>
    </row>
    <row r="2227" ht="16.5">
      <c r="C2227" s="64"/>
    </row>
    <row r="2228" ht="16.5">
      <c r="C2228" s="64"/>
    </row>
    <row r="2229" ht="16.5">
      <c r="C2229" s="64"/>
    </row>
    <row r="2230" ht="16.5">
      <c r="C2230" s="64"/>
    </row>
    <row r="2231" ht="16.5">
      <c r="C2231" s="64"/>
    </row>
    <row r="2232" ht="16.5">
      <c r="C2232" s="64"/>
    </row>
    <row r="2233" ht="16.5">
      <c r="C2233" s="64"/>
    </row>
    <row r="2234" ht="16.5">
      <c r="C2234" s="64"/>
    </row>
    <row r="2235" ht="16.5">
      <c r="C2235" s="64"/>
    </row>
    <row r="2236" ht="16.5">
      <c r="C2236" s="64"/>
    </row>
    <row r="2237" ht="16.5">
      <c r="C2237" s="64"/>
    </row>
    <row r="2238" ht="16.5">
      <c r="C2238" s="64"/>
    </row>
    <row r="2239" ht="16.5">
      <c r="C2239" s="64"/>
    </row>
    <row r="2240" ht="16.5">
      <c r="C2240" s="64"/>
    </row>
    <row r="2241" ht="16.5">
      <c r="C2241" s="64"/>
    </row>
    <row r="2242" ht="16.5">
      <c r="C2242" s="64"/>
    </row>
    <row r="2243" ht="16.5">
      <c r="C2243" s="64"/>
    </row>
    <row r="2244" ht="16.5">
      <c r="C2244" s="64"/>
    </row>
    <row r="2245" ht="16.5">
      <c r="C2245" s="64"/>
    </row>
    <row r="2246" ht="16.5">
      <c r="C2246" s="64"/>
    </row>
    <row r="2247" ht="16.5">
      <c r="C2247" s="64"/>
    </row>
    <row r="2248" ht="16.5">
      <c r="C2248" s="64"/>
    </row>
    <row r="2249" ht="16.5">
      <c r="C2249" s="64"/>
    </row>
    <row r="2250" ht="16.5">
      <c r="C2250" s="64"/>
    </row>
    <row r="2251" ht="16.5">
      <c r="C2251" s="64"/>
    </row>
    <row r="2252" ht="16.5">
      <c r="C2252" s="64"/>
    </row>
    <row r="2253" ht="16.5">
      <c r="C2253" s="64"/>
    </row>
    <row r="2254" ht="16.5">
      <c r="C2254" s="64"/>
    </row>
    <row r="2255" ht="16.5">
      <c r="C2255" s="64"/>
    </row>
    <row r="2256" ht="16.5">
      <c r="C2256" s="64"/>
    </row>
    <row r="2257" ht="16.5">
      <c r="C2257" s="64"/>
    </row>
    <row r="2258" ht="16.5">
      <c r="C2258" s="64"/>
    </row>
    <row r="2259" ht="16.5">
      <c r="C2259" s="64"/>
    </row>
    <row r="2260" ht="16.5">
      <c r="C2260" s="64"/>
    </row>
    <row r="2261" ht="16.5">
      <c r="C2261" s="64"/>
    </row>
    <row r="2262" ht="16.5">
      <c r="C2262" s="64"/>
    </row>
    <row r="2263" ht="16.5">
      <c r="C2263" s="64"/>
    </row>
    <row r="2264" ht="16.5">
      <c r="C2264" s="64"/>
    </row>
    <row r="2265" ht="16.5">
      <c r="C2265" s="64"/>
    </row>
    <row r="2266" ht="16.5">
      <c r="C2266" s="64"/>
    </row>
    <row r="2267" ht="16.5">
      <c r="C2267" s="64"/>
    </row>
    <row r="2268" ht="16.5">
      <c r="C2268" s="64"/>
    </row>
    <row r="2269" ht="16.5">
      <c r="C2269" s="64"/>
    </row>
    <row r="2270" ht="16.5">
      <c r="C2270" s="64"/>
    </row>
    <row r="2271" ht="16.5">
      <c r="C2271" s="64"/>
    </row>
    <row r="2272" ht="16.5">
      <c r="C2272" s="64"/>
    </row>
    <row r="2273" ht="16.5">
      <c r="C2273" s="64"/>
    </row>
    <row r="2274" ht="16.5">
      <c r="C2274" s="64"/>
    </row>
    <row r="2275" ht="16.5">
      <c r="C2275" s="64"/>
    </row>
    <row r="2276" ht="16.5">
      <c r="C2276" s="64"/>
    </row>
    <row r="2277" ht="16.5">
      <c r="C2277" s="64"/>
    </row>
    <row r="2278" ht="16.5">
      <c r="C2278" s="64"/>
    </row>
    <row r="2279" ht="16.5">
      <c r="C2279" s="64"/>
    </row>
    <row r="2280" ht="16.5">
      <c r="C2280" s="64"/>
    </row>
    <row r="2281" ht="16.5">
      <c r="C2281" s="64"/>
    </row>
    <row r="2282" ht="16.5">
      <c r="C2282" s="64"/>
    </row>
    <row r="2283" ht="16.5">
      <c r="C2283" s="64"/>
    </row>
    <row r="2284" ht="16.5">
      <c r="C2284" s="64"/>
    </row>
    <row r="2285" ht="16.5">
      <c r="C2285" s="64"/>
    </row>
    <row r="2286" ht="16.5">
      <c r="C2286" s="64"/>
    </row>
    <row r="2287" ht="16.5">
      <c r="C2287" s="64"/>
    </row>
    <row r="2288" ht="16.5">
      <c r="C2288" s="64"/>
    </row>
    <row r="2289" ht="16.5">
      <c r="C2289" s="64"/>
    </row>
    <row r="2290" ht="16.5">
      <c r="C2290" s="64"/>
    </row>
    <row r="2291" ht="16.5">
      <c r="C2291" s="64"/>
    </row>
    <row r="2292" ht="16.5">
      <c r="C2292" s="64"/>
    </row>
    <row r="2293" ht="16.5">
      <c r="C2293" s="64"/>
    </row>
    <row r="2294" ht="16.5">
      <c r="C2294" s="64"/>
    </row>
    <row r="2295" ht="16.5">
      <c r="C2295" s="64"/>
    </row>
    <row r="2296" ht="16.5">
      <c r="C2296" s="64"/>
    </row>
    <row r="2297" ht="16.5">
      <c r="C2297" s="64"/>
    </row>
    <row r="2298" ht="16.5">
      <c r="C2298" s="64"/>
    </row>
    <row r="2299" ht="16.5">
      <c r="C2299" s="64"/>
    </row>
    <row r="2300" ht="16.5">
      <c r="C2300" s="64"/>
    </row>
    <row r="2301" ht="16.5">
      <c r="C2301" s="64"/>
    </row>
    <row r="2302" ht="16.5">
      <c r="C2302" s="64"/>
    </row>
    <row r="2303" ht="16.5">
      <c r="C2303" s="64"/>
    </row>
    <row r="2304" ht="16.5">
      <c r="C2304" s="64"/>
    </row>
    <row r="2305" ht="16.5">
      <c r="C2305" s="64"/>
    </row>
    <row r="2306" ht="16.5">
      <c r="C2306" s="64"/>
    </row>
    <row r="2307" ht="16.5">
      <c r="C2307" s="64"/>
    </row>
    <row r="2308" ht="16.5">
      <c r="C2308" s="64"/>
    </row>
    <row r="2309" ht="16.5">
      <c r="C2309" s="64"/>
    </row>
    <row r="2310" ht="16.5">
      <c r="C2310" s="64"/>
    </row>
    <row r="2311" ht="16.5">
      <c r="C2311" s="64"/>
    </row>
    <row r="2312" ht="16.5">
      <c r="C2312" s="64"/>
    </row>
    <row r="2313" ht="16.5">
      <c r="C2313" s="64"/>
    </row>
    <row r="2314" ht="16.5">
      <c r="C2314" s="64"/>
    </row>
    <row r="2315" ht="16.5">
      <c r="C2315" s="64"/>
    </row>
    <row r="2316" ht="16.5">
      <c r="C2316" s="64"/>
    </row>
    <row r="2317" ht="16.5">
      <c r="C2317" s="64"/>
    </row>
    <row r="2318" ht="16.5">
      <c r="C2318" s="64"/>
    </row>
    <row r="2319" ht="16.5">
      <c r="C2319" s="64"/>
    </row>
    <row r="2320" ht="16.5">
      <c r="C2320" s="64"/>
    </row>
    <row r="2321" ht="16.5">
      <c r="C2321" s="64"/>
    </row>
    <row r="2322" ht="16.5">
      <c r="C2322" s="64"/>
    </row>
    <row r="2323" ht="16.5">
      <c r="C2323" s="64"/>
    </row>
    <row r="2324" ht="16.5">
      <c r="C2324" s="64"/>
    </row>
    <row r="2325" ht="16.5">
      <c r="C2325" s="64"/>
    </row>
    <row r="2326" ht="16.5">
      <c r="C2326" s="64"/>
    </row>
    <row r="2327" ht="16.5">
      <c r="C2327" s="64"/>
    </row>
    <row r="2328" ht="16.5">
      <c r="C2328" s="64"/>
    </row>
    <row r="2329" ht="16.5">
      <c r="C2329" s="64"/>
    </row>
    <row r="2330" ht="16.5">
      <c r="C2330" s="64"/>
    </row>
    <row r="2331" ht="16.5">
      <c r="C2331" s="64"/>
    </row>
    <row r="2332" ht="16.5">
      <c r="C2332" s="64"/>
    </row>
    <row r="2333" ht="16.5">
      <c r="C2333" s="64"/>
    </row>
    <row r="2334" ht="16.5">
      <c r="C2334" s="64"/>
    </row>
    <row r="2335" ht="16.5">
      <c r="C2335" s="64"/>
    </row>
    <row r="2336" ht="16.5">
      <c r="C2336" s="64"/>
    </row>
    <row r="2337" ht="16.5">
      <c r="C2337" s="64"/>
    </row>
    <row r="2338" ht="16.5">
      <c r="C2338" s="64"/>
    </row>
    <row r="2339" ht="16.5">
      <c r="C2339" s="64"/>
    </row>
    <row r="2340" ht="16.5">
      <c r="C2340" s="64"/>
    </row>
    <row r="2341" ht="16.5">
      <c r="C2341" s="64"/>
    </row>
    <row r="2342" ht="16.5">
      <c r="C2342" s="64"/>
    </row>
    <row r="2343" ht="16.5">
      <c r="C2343" s="64"/>
    </row>
    <row r="2344" ht="16.5">
      <c r="C2344" s="64"/>
    </row>
    <row r="2345" ht="16.5">
      <c r="C2345" s="64"/>
    </row>
    <row r="2346" ht="16.5">
      <c r="C2346" s="64"/>
    </row>
    <row r="2347" ht="16.5">
      <c r="C2347" s="64"/>
    </row>
    <row r="2348" ht="16.5">
      <c r="C2348" s="64"/>
    </row>
    <row r="2349" ht="16.5">
      <c r="C2349" s="64"/>
    </row>
    <row r="2350" ht="16.5">
      <c r="C2350" s="64"/>
    </row>
    <row r="2351" ht="16.5">
      <c r="C2351" s="64"/>
    </row>
    <row r="2352" ht="16.5">
      <c r="C2352" s="64"/>
    </row>
    <row r="2353" ht="16.5">
      <c r="C2353" s="64"/>
    </row>
    <row r="2354" ht="16.5">
      <c r="C2354" s="64"/>
    </row>
    <row r="2355" ht="16.5">
      <c r="C2355" s="64"/>
    </row>
    <row r="2356" ht="16.5">
      <c r="C2356" s="64"/>
    </row>
    <row r="2357" ht="16.5">
      <c r="C2357" s="64"/>
    </row>
    <row r="2358" ht="16.5">
      <c r="C2358" s="64"/>
    </row>
    <row r="2359" ht="16.5">
      <c r="C2359" s="64"/>
    </row>
    <row r="2360" ht="16.5">
      <c r="C2360" s="64"/>
    </row>
    <row r="2361" ht="16.5">
      <c r="C2361" s="64"/>
    </row>
    <row r="2362" ht="16.5">
      <c r="C2362" s="64"/>
    </row>
    <row r="2363" ht="16.5">
      <c r="C2363" s="64"/>
    </row>
    <row r="2364" ht="16.5">
      <c r="C2364" s="64"/>
    </row>
    <row r="2365" ht="16.5">
      <c r="C2365" s="64"/>
    </row>
    <row r="2366" ht="16.5">
      <c r="C2366" s="64"/>
    </row>
    <row r="2367" ht="16.5">
      <c r="C2367" s="64"/>
    </row>
    <row r="2368" ht="16.5">
      <c r="C2368" s="64"/>
    </row>
    <row r="2369" ht="16.5">
      <c r="C2369" s="64"/>
    </row>
    <row r="2370" ht="16.5">
      <c r="C2370" s="64"/>
    </row>
    <row r="2371" ht="16.5">
      <c r="C2371" s="64"/>
    </row>
    <row r="2372" ht="16.5">
      <c r="C2372" s="64"/>
    </row>
    <row r="2373" ht="16.5">
      <c r="C2373" s="64"/>
    </row>
    <row r="2374" ht="16.5">
      <c r="C2374" s="64"/>
    </row>
    <row r="2375" ht="16.5">
      <c r="C2375" s="64"/>
    </row>
    <row r="2376" ht="16.5">
      <c r="C2376" s="64"/>
    </row>
    <row r="2377" ht="16.5">
      <c r="C2377" s="64"/>
    </row>
    <row r="2378" ht="16.5">
      <c r="C2378" s="64"/>
    </row>
    <row r="2379" ht="16.5">
      <c r="C2379" s="64"/>
    </row>
    <row r="2380" ht="16.5">
      <c r="C2380" s="64"/>
    </row>
    <row r="2381" ht="16.5">
      <c r="C2381" s="64"/>
    </row>
    <row r="2382" ht="16.5">
      <c r="C2382" s="64"/>
    </row>
    <row r="2383" ht="16.5">
      <c r="C2383" s="64"/>
    </row>
    <row r="2384" ht="16.5">
      <c r="C2384" s="64"/>
    </row>
    <row r="2385" ht="16.5">
      <c r="C2385" s="64"/>
    </row>
    <row r="2386" ht="16.5">
      <c r="C2386" s="64"/>
    </row>
    <row r="2387" ht="16.5">
      <c r="C2387" s="64"/>
    </row>
    <row r="2388" ht="16.5">
      <c r="C2388" s="64"/>
    </row>
    <row r="2389" ht="16.5">
      <c r="C2389" s="64"/>
    </row>
    <row r="2390" ht="16.5">
      <c r="C2390" s="64"/>
    </row>
    <row r="2391" ht="16.5">
      <c r="C2391" s="64"/>
    </row>
    <row r="2392" ht="16.5">
      <c r="C2392" s="64"/>
    </row>
    <row r="2393" ht="16.5">
      <c r="C2393" s="64"/>
    </row>
    <row r="2394" ht="16.5">
      <c r="C2394" s="64"/>
    </row>
    <row r="2395" ht="16.5">
      <c r="C2395" s="64"/>
    </row>
    <row r="2396" ht="16.5">
      <c r="C2396" s="64"/>
    </row>
    <row r="2397" ht="16.5">
      <c r="C2397" s="64"/>
    </row>
    <row r="2398" ht="16.5">
      <c r="C2398" s="64"/>
    </row>
    <row r="2399" ht="16.5">
      <c r="C2399" s="64"/>
    </row>
    <row r="2400" ht="16.5">
      <c r="C2400" s="64"/>
    </row>
    <row r="2401" ht="16.5">
      <c r="C2401" s="64"/>
    </row>
    <row r="2402" ht="16.5">
      <c r="C2402" s="64"/>
    </row>
    <row r="2403" ht="16.5">
      <c r="C2403" s="64"/>
    </row>
    <row r="2404" ht="16.5">
      <c r="C2404" s="64"/>
    </row>
    <row r="2405" ht="16.5">
      <c r="C2405" s="64"/>
    </row>
    <row r="2406" ht="16.5">
      <c r="C2406" s="64"/>
    </row>
    <row r="2407" ht="16.5">
      <c r="C2407" s="64"/>
    </row>
    <row r="2408" ht="16.5">
      <c r="C2408" s="64"/>
    </row>
    <row r="2409" ht="16.5">
      <c r="C2409" s="64"/>
    </row>
    <row r="2410" ht="16.5">
      <c r="C2410" s="64"/>
    </row>
    <row r="2411" ht="16.5">
      <c r="C2411" s="64"/>
    </row>
    <row r="2412" ht="16.5">
      <c r="C2412" s="64"/>
    </row>
    <row r="2413" ht="16.5">
      <c r="C2413" s="64"/>
    </row>
    <row r="2414" ht="16.5">
      <c r="C2414" s="64"/>
    </row>
    <row r="2415" ht="16.5">
      <c r="C2415" s="64"/>
    </row>
    <row r="2416" ht="16.5">
      <c r="C2416" s="64"/>
    </row>
    <row r="2417" ht="16.5">
      <c r="C2417" s="64"/>
    </row>
    <row r="2418" ht="16.5">
      <c r="C2418" s="64"/>
    </row>
    <row r="2419" ht="16.5">
      <c r="C2419" s="64"/>
    </row>
    <row r="2420" ht="16.5">
      <c r="C2420" s="64"/>
    </row>
    <row r="2421" ht="16.5">
      <c r="C2421" s="64"/>
    </row>
    <row r="2422" ht="16.5">
      <c r="C2422" s="64"/>
    </row>
    <row r="2423" ht="16.5">
      <c r="C2423" s="64"/>
    </row>
    <row r="2424" ht="16.5">
      <c r="C2424" s="64"/>
    </row>
    <row r="2425" ht="16.5">
      <c r="C2425" s="64"/>
    </row>
    <row r="2426" ht="16.5">
      <c r="C2426" s="64"/>
    </row>
    <row r="2427" ht="16.5">
      <c r="C2427" s="64"/>
    </row>
    <row r="2428" ht="16.5">
      <c r="C2428" s="64"/>
    </row>
    <row r="2429" ht="16.5">
      <c r="C2429" s="64"/>
    </row>
    <row r="2430" ht="16.5">
      <c r="C2430" s="64"/>
    </row>
    <row r="2431" ht="16.5">
      <c r="C2431" s="64"/>
    </row>
    <row r="2432" ht="16.5">
      <c r="C2432" s="64"/>
    </row>
    <row r="2433" ht="16.5">
      <c r="C2433" s="64"/>
    </row>
    <row r="2434" ht="16.5">
      <c r="C2434" s="64"/>
    </row>
    <row r="2435" ht="16.5">
      <c r="C2435" s="64"/>
    </row>
    <row r="2436" ht="16.5">
      <c r="C2436" s="64"/>
    </row>
    <row r="2437" ht="16.5">
      <c r="C2437" s="64"/>
    </row>
    <row r="2438" ht="16.5">
      <c r="C2438" s="64"/>
    </row>
    <row r="2439" ht="16.5">
      <c r="C2439" s="64"/>
    </row>
    <row r="2440" ht="16.5">
      <c r="C2440" s="64"/>
    </row>
    <row r="2441" ht="16.5">
      <c r="C2441" s="64"/>
    </row>
    <row r="2442" ht="16.5">
      <c r="C2442" s="64"/>
    </row>
    <row r="2443" ht="16.5">
      <c r="C2443" s="64"/>
    </row>
    <row r="2444" ht="16.5">
      <c r="C2444" s="64"/>
    </row>
    <row r="2445" ht="16.5">
      <c r="C2445" s="64"/>
    </row>
    <row r="2446" ht="16.5">
      <c r="C2446" s="64"/>
    </row>
    <row r="2447" ht="16.5">
      <c r="C2447" s="64"/>
    </row>
    <row r="2448" ht="16.5">
      <c r="C2448" s="64"/>
    </row>
    <row r="2449" ht="16.5">
      <c r="C2449" s="64"/>
    </row>
    <row r="2450" ht="16.5">
      <c r="C2450" s="64"/>
    </row>
    <row r="2451" ht="16.5">
      <c r="C2451" s="64"/>
    </row>
    <row r="2452" ht="16.5">
      <c r="C2452" s="64"/>
    </row>
    <row r="2453" ht="16.5">
      <c r="C2453" s="64"/>
    </row>
    <row r="2454" ht="16.5">
      <c r="C2454" s="64"/>
    </row>
    <row r="2455" ht="16.5">
      <c r="C2455" s="64"/>
    </row>
    <row r="2456" ht="16.5">
      <c r="C2456" s="64"/>
    </row>
    <row r="2457" ht="16.5">
      <c r="C2457" s="64"/>
    </row>
    <row r="2458" ht="16.5">
      <c r="C2458" s="64"/>
    </row>
    <row r="2459" ht="16.5">
      <c r="C2459" s="64"/>
    </row>
    <row r="2460" ht="16.5">
      <c r="C2460" s="64"/>
    </row>
    <row r="2461" ht="16.5">
      <c r="C2461" s="64"/>
    </row>
    <row r="2462" ht="16.5">
      <c r="C2462" s="64"/>
    </row>
    <row r="2463" ht="16.5">
      <c r="C2463" s="64"/>
    </row>
    <row r="2464" ht="16.5">
      <c r="C2464" s="64"/>
    </row>
    <row r="2465" ht="16.5">
      <c r="C2465" s="64"/>
    </row>
    <row r="2466" ht="16.5">
      <c r="C2466" s="64"/>
    </row>
    <row r="2467" ht="16.5">
      <c r="C2467" s="64"/>
    </row>
    <row r="2468" ht="16.5">
      <c r="C2468" s="64"/>
    </row>
    <row r="2469" ht="16.5">
      <c r="C2469" s="64"/>
    </row>
    <row r="2470" ht="16.5">
      <c r="C2470" s="64"/>
    </row>
    <row r="2471" ht="16.5">
      <c r="C2471" s="64"/>
    </row>
    <row r="2472" ht="16.5">
      <c r="C2472" s="64"/>
    </row>
    <row r="2473" ht="16.5">
      <c r="C2473" s="64"/>
    </row>
    <row r="2474" ht="16.5">
      <c r="C2474" s="64"/>
    </row>
    <row r="2475" ht="16.5">
      <c r="C2475" s="64"/>
    </row>
    <row r="2476" ht="16.5">
      <c r="C2476" s="64"/>
    </row>
    <row r="2477" ht="16.5">
      <c r="C2477" s="64"/>
    </row>
    <row r="2478" ht="16.5">
      <c r="C2478" s="64"/>
    </row>
    <row r="2479" ht="16.5">
      <c r="C2479" s="64"/>
    </row>
    <row r="2480" ht="16.5">
      <c r="C2480" s="64"/>
    </row>
    <row r="2481" ht="16.5">
      <c r="C2481" s="64"/>
    </row>
    <row r="2482" ht="16.5">
      <c r="C2482" s="64"/>
    </row>
    <row r="2483" ht="16.5">
      <c r="C2483" s="64"/>
    </row>
    <row r="2484" ht="16.5">
      <c r="C2484" s="64"/>
    </row>
    <row r="2485" ht="16.5">
      <c r="C2485" s="64"/>
    </row>
  </sheetData>
  <sheetProtection/>
  <autoFilter ref="B7:K1960">
    <sortState ref="B8:K2485">
      <sortCondition sortBy="value" ref="C8:C2485"/>
    </sortState>
  </autoFilter>
  <mergeCells count="3">
    <mergeCell ref="C4:K4"/>
    <mergeCell ref="C5:K5"/>
    <mergeCell ref="C6:K6"/>
  </mergeCells>
  <hyperlinks>
    <hyperlink ref="C1674" r:id="rId1" display="https://www.hacienda.go.cr/rp/ca/BusquedaMercancias.aspx?catalogo=COG&amp;codmerc=29904050000040"/>
  </hyperlinks>
  <printOptions/>
  <pageMargins left="0.7" right="0.7" top="0.75" bottom="0.75" header="0.3" footer="0.3"/>
  <pageSetup horizontalDpi="600" verticalDpi="600" orientation="portrait" paperSize="125"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PRESUPUESTO NACIONAL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Ólger Bogantes Calvo.</dc:creator>
  <cp:keywords/>
  <dc:description/>
  <cp:lastModifiedBy>Alejandra Jimenez Salazar</cp:lastModifiedBy>
  <cp:lastPrinted>2015-12-14T20:04:48Z</cp:lastPrinted>
  <dcterms:created xsi:type="dcterms:W3CDTF">2005-04-29T21:13:43Z</dcterms:created>
  <dcterms:modified xsi:type="dcterms:W3CDTF">2015-12-18T16:05:46Z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